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2Q Cenco/Investor Kit/ENG/"/>
    </mc:Choice>
  </mc:AlternateContent>
  <xr:revisionPtr revIDLastSave="256" documentId="8_{51371705-CF84-425D-AEE1-F54A14475781}" xr6:coauthVersionLast="47" xr6:coauthVersionMax="47" xr10:uidLastSave="{BA553BEE-040C-496E-8233-464F2BF7C82E}"/>
  <bookViews>
    <workbookView xWindow="28680" yWindow="-120" windowWidth="20730" windowHeight="11160" tabRatio="911" activeTab="2" xr2:uid="{00000000-000D-0000-FFFF-FFFF00000000}"/>
  </bookViews>
  <sheets>
    <sheet name="." sheetId="61" r:id="rId1"/>
    <sheet name="EBITDA" sheetId="62" r:id="rId2"/>
    <sheet name="Fin. Stat." sheetId="71" r:id="rId3"/>
    <sheet name="Fin. Stat. Q" sheetId="63" r:id="rId4"/>
    <sheet name="Fin. Stat. YTD" sheetId="72" r:id="rId5"/>
    <sheet name="By Unit" sheetId="76" r:id="rId6"/>
    <sheet name="P&amp;L by Country" sheetId="73" r:id="rId7"/>
    <sheet name="P&amp;L by Country YTD" sheetId="74" r:id="rId8"/>
    <sheet name="Balance Sheet by Country" sheetId="67" r:id="rId9"/>
    <sheet name="Cash Flow" sheetId="69" r:id="rId10"/>
    <sheet name="Balance Sheet" sheetId="66" r:id="rId11"/>
    <sheet name="dotacion y $ local" sheetId="2" state="hidden" r:id="rId12"/>
    <sheet name="Ratios" sheetId="68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10">#REF!</definedName>
    <definedName name="_xlnm.Extract" localSheetId="8">#REF!</definedName>
    <definedName name="_xlnm.Extract" localSheetId="5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6">#REF!</definedName>
    <definedName name="_xlnm.Extract" localSheetId="7">#REF!</definedName>
    <definedName name="_xlnm.Extract">#REF!</definedName>
    <definedName name="_xlnm.Print_Area" localSheetId="0">#REF!</definedName>
    <definedName name="_xlnm.Print_Area" localSheetId="10">#REF!</definedName>
    <definedName name="_xlnm.Print_Area" localSheetId="8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0">#REF!</definedName>
    <definedName name="_xlnm.Database" localSheetId="10">#REF!</definedName>
    <definedName name="_xlnm.Database" localSheetId="8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10">#REF!</definedName>
    <definedName name="felipe" localSheetId="8">#REF!</definedName>
    <definedName name="felipe" localSheetId="5">#REF!</definedName>
    <definedName name="felipe" localSheetId="1">#REF!</definedName>
    <definedName name="felipe" localSheetId="2">#REF!</definedName>
    <definedName name="felipe" localSheetId="3">#REF!</definedName>
    <definedName name="felipe" localSheetId="4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10">#N/A</definedName>
    <definedName name="plotting.DialogEnd" localSheetId="8">#N/A</definedName>
    <definedName name="plotting.DialogEnd" localSheetId="5">[3]!plotting.DialogEnd</definedName>
    <definedName name="plotting.DialogEnd" localSheetId="9">#N/A</definedName>
    <definedName name="plotting.DialogEnd" localSheetId="1">#N/A</definedName>
    <definedName name="plotting.DialogEnd" localSheetId="2">[3]!plotting.DialogEnd</definedName>
    <definedName name="plotting.DialogEnd" localSheetId="3">#N/A</definedName>
    <definedName name="plotting.DialogEnd" localSheetId="4">#N/A</definedName>
    <definedName name="plotting.DialogEnd">[0]!plotting.DialogEnd</definedName>
    <definedName name="plotting.DialogOK" localSheetId="0">#N/A</definedName>
    <definedName name="plotting.DialogOK" localSheetId="10">#N/A</definedName>
    <definedName name="plotting.DialogOK" localSheetId="8">#N/A</definedName>
    <definedName name="plotting.DialogOK" localSheetId="5">[3]!plotting.DialogOK</definedName>
    <definedName name="plotting.DialogOK" localSheetId="9">#N/A</definedName>
    <definedName name="plotting.DialogOK" localSheetId="1">#N/A</definedName>
    <definedName name="plotting.DialogOK" localSheetId="2">[3]!plotting.DialogOK</definedName>
    <definedName name="plotting.DialogOK" localSheetId="3">#N/A</definedName>
    <definedName name="plotting.DialogOK" localSheetId="4">#N/A</definedName>
    <definedName name="plotting.DialogOK">[0]!plotting.DialogOK</definedName>
    <definedName name="_xlnm.Print_Titles" localSheetId="0">#REF!</definedName>
    <definedName name="_xlnm.Print_Titles" localSheetId="10">#REF!</definedName>
    <definedName name="_xlnm.Print_Titles" localSheetId="8">#REF!</definedName>
    <definedName name="_xlnm.Print_Titles" localSheetId="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6">#REF!</definedName>
    <definedName name="_xlnm.Print_Titles" localSheetId="7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8" l="1"/>
  <c r="L13" i="67" l="1"/>
  <c r="D13" i="67" l="1"/>
  <c r="C13" i="67"/>
  <c r="K13" i="67"/>
  <c r="M13" i="67" s="1"/>
  <c r="G13" i="67"/>
  <c r="H13" i="67"/>
  <c r="E13" i="67"/>
  <c r="G88" i="76"/>
  <c r="M27" i="76"/>
  <c r="M44" i="76" s="1"/>
  <c r="M55" i="76" s="1"/>
  <c r="M72" i="76" s="1"/>
  <c r="K27" i="76"/>
  <c r="K44" i="76" s="1"/>
  <c r="K55" i="76" s="1"/>
  <c r="K72" i="76" s="1"/>
  <c r="J27" i="76"/>
  <c r="J44" i="76" s="1"/>
  <c r="J55" i="76" s="1"/>
  <c r="J72" i="76" s="1"/>
  <c r="G27" i="76"/>
  <c r="G44" i="76" s="1"/>
  <c r="G55" i="76" s="1"/>
  <c r="G72" i="76" s="1"/>
  <c r="E27" i="76"/>
  <c r="E44" i="76" s="1"/>
  <c r="E55" i="76" s="1"/>
  <c r="E72" i="76" s="1"/>
  <c r="D27" i="76"/>
  <c r="D44" i="76" s="1"/>
  <c r="D55" i="76" s="1"/>
  <c r="D72" i="76" s="1"/>
  <c r="I13" i="67" l="1"/>
  <c r="M87" i="76"/>
  <c r="G87" i="76"/>
  <c r="M88" i="76"/>
  <c r="E17" i="66" l="1"/>
  <c r="E16" i="66" l="1"/>
  <c r="E18" i="66"/>
  <c r="E9" i="66" l="1"/>
  <c r="E8" i="66"/>
  <c r="E12" i="66" l="1"/>
  <c r="E13" i="66" l="1"/>
  <c r="E14" i="66" l="1"/>
  <c r="E15" i="66"/>
  <c r="E19" i="66" l="1"/>
  <c r="E11" i="66" l="1"/>
  <c r="E10" i="66"/>
  <c r="E12" i="68" l="1"/>
  <c r="D5" i="67"/>
  <c r="D12" i="68" s="1"/>
  <c r="C5" i="67"/>
  <c r="G5" i="67" s="1"/>
  <c r="K5" i="67" s="1"/>
  <c r="I29" i="63"/>
  <c r="G29" i="63"/>
  <c r="G5" i="71"/>
  <c r="H5" i="71"/>
  <c r="H5" i="67" l="1"/>
  <c r="L5" i="67" s="1"/>
  <c r="C4" i="68"/>
  <c r="C12" i="68" s="1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  <c r="N10" i="71" l="1"/>
  <c r="M13" i="71" l="1"/>
  <c r="Q13" i="71" l="1"/>
  <c r="L13" i="71" l="1"/>
  <c r="N13" i="71" s="1"/>
  <c r="P13" i="71" l="1"/>
  <c r="R13" i="71" s="1"/>
  <c r="M8" i="76" l="1"/>
  <c r="M15" i="76" l="1"/>
  <c r="G8" i="76" l="1"/>
  <c r="C22" i="73"/>
  <c r="G15" i="76" l="1"/>
  <c r="K51" i="76" l="1"/>
  <c r="M74" i="76" l="1"/>
  <c r="J32" i="76" l="1"/>
  <c r="M46" i="76"/>
  <c r="M48" i="76"/>
  <c r="M7" i="76"/>
  <c r="M58" i="76"/>
  <c r="M30" i="76"/>
  <c r="M57" i="76"/>
  <c r="M29" i="76" l="1"/>
  <c r="J61" i="76"/>
  <c r="J78" i="76"/>
  <c r="D61" i="76" l="1"/>
  <c r="D32" i="76"/>
  <c r="D36" i="76" l="1"/>
  <c r="D78" i="76"/>
  <c r="D66" i="76" l="1"/>
  <c r="D84" i="76" l="1"/>
  <c r="M6" i="76" l="1"/>
  <c r="J12" i="76"/>
  <c r="C33" i="74" l="1"/>
  <c r="D33" i="74" l="1"/>
  <c r="M80" i="76" l="1"/>
  <c r="M14" i="76"/>
  <c r="M34" i="76"/>
  <c r="M63" i="76"/>
  <c r="J84" i="76" l="1"/>
  <c r="M47" i="76"/>
  <c r="J36" i="76"/>
  <c r="M62" i="76"/>
  <c r="M50" i="76" l="1"/>
  <c r="J66" i="76"/>
  <c r="M33" i="76"/>
  <c r="J51" i="76" l="1"/>
  <c r="M51" i="76" s="1"/>
  <c r="J40" i="76" l="1"/>
  <c r="J70" i="76" l="1"/>
  <c r="M13" i="76" l="1"/>
  <c r="J19" i="76"/>
  <c r="D12" i="76" l="1"/>
  <c r="D19" i="76"/>
  <c r="C33" i="73" l="1"/>
  <c r="D22" i="73" l="1"/>
  <c r="D33" i="73" l="1"/>
  <c r="J23" i="76" l="1"/>
  <c r="D51" i="76" l="1"/>
  <c r="J90" i="76"/>
  <c r="D40" i="76" l="1"/>
  <c r="D70" i="76" l="1"/>
  <c r="D90" i="76"/>
  <c r="G6" i="76" l="1"/>
  <c r="G74" i="76"/>
  <c r="G46" i="76"/>
  <c r="G58" i="76"/>
  <c r="G29" i="76"/>
  <c r="G34" i="76" l="1"/>
  <c r="G48" i="76"/>
  <c r="G47" i="76"/>
  <c r="G57" i="76"/>
  <c r="G30" i="76"/>
  <c r="E51" i="76"/>
  <c r="G51" i="76" s="1"/>
  <c r="G50" i="76"/>
  <c r="G13" i="76"/>
  <c r="G62" i="76"/>
  <c r="G7" i="76"/>
  <c r="G80" i="76" l="1"/>
  <c r="G63" i="76"/>
  <c r="G14" i="76"/>
  <c r="G33" i="76"/>
  <c r="D23" i="76" l="1"/>
  <c r="M60" i="76" l="1"/>
  <c r="G10" i="76" l="1"/>
  <c r="M9" i="76"/>
  <c r="M67" i="76"/>
  <c r="G11" i="76"/>
  <c r="G60" i="76"/>
  <c r="M20" i="76"/>
  <c r="M37" i="76"/>
  <c r="M65" i="76"/>
  <c r="G9" i="76"/>
  <c r="M76" i="76"/>
  <c r="E61" i="76"/>
  <c r="G61" i="76" s="1"/>
  <c r="K32" i="76"/>
  <c r="M32" i="76" s="1"/>
  <c r="G76" i="76"/>
  <c r="M10" i="76"/>
  <c r="K78" i="76"/>
  <c r="M78" i="76" s="1"/>
  <c r="M11" i="76"/>
  <c r="G75" i="76"/>
  <c r="E78" i="76"/>
  <c r="G59" i="76"/>
  <c r="K61" i="76"/>
  <c r="M59" i="76"/>
  <c r="G31" i="76"/>
  <c r="E32" i="76"/>
  <c r="G32" i="76" s="1"/>
  <c r="M31" i="76" l="1"/>
  <c r="K12" i="76"/>
  <c r="M12" i="76" s="1"/>
  <c r="E12" i="76"/>
  <c r="G82" i="76"/>
  <c r="K90" i="76"/>
  <c r="M90" i="76" s="1"/>
  <c r="M17" i="76"/>
  <c r="M82" i="76"/>
  <c r="K40" i="76"/>
  <c r="M40" i="76" s="1"/>
  <c r="K66" i="76"/>
  <c r="M66" i="76" s="1"/>
  <c r="M18" i="76"/>
  <c r="M38" i="76"/>
  <c r="G67" i="76"/>
  <c r="G12" i="76"/>
  <c r="M89" i="76"/>
  <c r="M39" i="76"/>
  <c r="K36" i="76"/>
  <c r="M36" i="76" s="1"/>
  <c r="M35" i="76"/>
  <c r="M64" i="76"/>
  <c r="G78" i="76"/>
  <c r="M61" i="76"/>
  <c r="K19" i="76" l="1"/>
  <c r="M19" i="76" s="1"/>
  <c r="E33" i="73"/>
  <c r="H33" i="73" s="1"/>
  <c r="M16" i="76"/>
  <c r="G37" i="76"/>
  <c r="G65" i="76"/>
  <c r="K84" i="76"/>
  <c r="M84" i="76" s="1"/>
  <c r="G17" i="76"/>
  <c r="G64" i="76"/>
  <c r="K23" i="76"/>
  <c r="M23" i="76" s="1"/>
  <c r="E33" i="74"/>
  <c r="H33" i="74" s="1"/>
  <c r="G81" i="76"/>
  <c r="M86" i="76"/>
  <c r="G20" i="76"/>
  <c r="G18" i="76"/>
  <c r="M85" i="76"/>
  <c r="G35" i="76"/>
  <c r="E36" i="76"/>
  <c r="G36" i="76" s="1"/>
  <c r="G16" i="76"/>
  <c r="E19" i="76" l="1"/>
  <c r="G19" i="76" s="1"/>
  <c r="E84" i="76"/>
  <c r="G84" i="76" s="1"/>
  <c r="E66" i="76"/>
  <c r="G66" i="76" s="1"/>
  <c r="Q18" i="74"/>
  <c r="G85" i="76"/>
  <c r="G39" i="76"/>
  <c r="M21" i="76"/>
  <c r="E23" i="76"/>
  <c r="G23" i="76" s="1"/>
  <c r="E90" i="76"/>
  <c r="G90" i="76" s="1"/>
  <c r="E70" i="76"/>
  <c r="G70" i="76" s="1"/>
  <c r="M22" i="76"/>
  <c r="M69" i="76"/>
  <c r="E40" i="76"/>
  <c r="G40" i="76" s="1"/>
  <c r="G89" i="76"/>
  <c r="G69" i="76"/>
  <c r="K70" i="76"/>
  <c r="M70" i="76" s="1"/>
  <c r="F33" i="74" l="1"/>
  <c r="G22" i="76"/>
  <c r="G21" i="76"/>
  <c r="G86" i="76"/>
  <c r="G38" i="76"/>
  <c r="F33" i="73"/>
</calcChain>
</file>

<file path=xl/sharedStrings.xml><?xml version="1.0" encoding="utf-8"?>
<sst xmlns="http://schemas.openxmlformats.org/spreadsheetml/2006/main" count="769" uniqueCount="215">
  <si>
    <t>EBITDA</t>
  </si>
  <si>
    <t>%</t>
  </si>
  <si>
    <t>SM</t>
  </si>
  <si>
    <t>EBIT</t>
  </si>
  <si>
    <t>Excl. IAS29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</si>
  <si>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</si>
  <si>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</si>
  <si>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</si>
  <si>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</si>
  <si>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</si>
  <si>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</si>
  <si>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</si>
  <si>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</si>
  <si>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ML 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</si>
  <si>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</si>
  <si>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</si>
  <si>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</si>
  <si>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</si>
  <si>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</si>
  <si>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</si>
  <si>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</si>
  <si>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</si>
  <si>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</si>
  <si>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</si>
  <si>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MM CLP</t>
  </si>
  <si>
    <t>TOTAL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</si>
  <si>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</si>
  <si>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</si>
  <si>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</si>
  <si>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</si>
  <si>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</si>
  <si>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</si>
  <si>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</si>
  <si>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</si>
  <si>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</si>
  <si>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</si>
  <si>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</si>
  <si>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</si>
  <si>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</si>
  <si>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</si>
  <si>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</si>
  <si>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</si>
  <si>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</si>
  <si>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</si>
  <si>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</si>
  <si>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</si>
  <si>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</si>
  <si>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</si>
  <si>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</si>
  <si>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</si>
  <si>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</si>
  <si>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</si>
  <si>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</si>
  <si>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</si>
  <si>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</si>
  <si>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MM CLP </t>
  </si>
  <si>
    <t xml:space="preserve">Var % </t>
  </si>
  <si>
    <t>Var %</t>
  </si>
  <si>
    <t>6M22</t>
  </si>
  <si>
    <t>IAS 29 (jun-22)</t>
  </si>
  <si>
    <t>YTD22</t>
  </si>
  <si>
    <t>Ratios</t>
  </si>
  <si>
    <t>IAS 29 (6M22)</t>
  </si>
  <si>
    <t>CLP</t>
  </si>
  <si>
    <t>ESTADOS FINANCIEROS POR PAÍS TRIMESTRE</t>
  </si>
  <si>
    <t>ESTADOS FINANCIEROS POR PAÍS ACUMULADO</t>
  </si>
  <si>
    <t>6M23</t>
  </si>
  <si>
    <t>IAS 29 (6M23)</t>
  </si>
  <si>
    <t>Var. vs 2022</t>
  </si>
  <si>
    <t>YTD23</t>
  </si>
  <si>
    <t>(A)</t>
  </si>
  <si>
    <t>(B)</t>
  </si>
  <si>
    <t>N.A.</t>
  </si>
  <si>
    <t>N.A</t>
  </si>
  <si>
    <t>Uruguay</t>
  </si>
  <si>
    <t xml:space="preserve">Total </t>
  </si>
  <si>
    <t>Consolidated Financial Statement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</si>
  <si>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</si>
  <si>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</si>
  <si>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</si>
  <si>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</si>
  <si>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</si>
  <si>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</si>
  <si>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Balance Sheet by Country</t>
  </si>
  <si>
    <t>Cash Flow</t>
  </si>
  <si>
    <t>2Q23</t>
  </si>
  <si>
    <t>FINANCIAL DETAIL TABLES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</si>
  <si>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</si>
  <si>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</si>
  <si>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</si>
  <si>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</si>
  <si>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</si>
  <si>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</si>
  <si>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</si>
  <si>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</si>
  <si>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</si>
  <si>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2Q22</t>
  </si>
  <si>
    <t>SC</t>
  </si>
  <si>
    <t>HI</t>
  </si>
  <si>
    <t>DS</t>
  </si>
  <si>
    <t>FS</t>
  </si>
  <si>
    <t>Others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</si>
  <si>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</si>
  <si>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</si>
  <si>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</si>
  <si>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</si>
  <si>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</si>
  <si>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</si>
  <si>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Financial Statement Detail</t>
  </si>
  <si>
    <t>Quarter</t>
  </si>
  <si>
    <t>As Reported</t>
  </si>
  <si>
    <t>Online Revenues</t>
  </si>
  <si>
    <t>Offline Revenues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</si>
  <si>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</si>
  <si>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</si>
  <si>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</si>
  <si>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</si>
  <si>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</si>
  <si>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</si>
  <si>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</si>
  <si>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</si>
  <si>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Adjusted EBITDA Margin</t>
  </si>
  <si>
    <r>
      <t>Other Revenues</t>
    </r>
    <r>
      <rPr>
        <vertAlign val="superscript"/>
        <sz val="11"/>
        <rFont val="Calibri Light"/>
        <family val="2"/>
      </rPr>
      <t>1</t>
    </r>
  </si>
  <si>
    <t>YTD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</si>
  <si>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</si>
  <si>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</si>
  <si>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r>
      <t>Other Revenues</t>
    </r>
    <r>
      <rPr>
        <vertAlign val="superscript"/>
        <sz val="12.65"/>
        <rFont val="Calibri Light"/>
        <family val="2"/>
      </rPr>
      <t>1</t>
    </r>
  </si>
  <si>
    <t>Net revenues</t>
  </si>
  <si>
    <t>Cost of sales</t>
  </si>
  <si>
    <t>Gross profit</t>
  </si>
  <si>
    <t>Gross margin</t>
  </si>
  <si>
    <t xml:space="preserve">Selling and administrative expenses </t>
  </si>
  <si>
    <t>Other income by function</t>
  </si>
  <si>
    <t>Other gain (Losses)</t>
  </si>
  <si>
    <t>Operating income</t>
  </si>
  <si>
    <t>Participation in profit of equity method associates</t>
  </si>
  <si>
    <t>Net Financial Income</t>
  </si>
  <si>
    <t xml:space="preserve">Income (loss) from foreign exchange variations </t>
  </si>
  <si>
    <t>Result of indexation units</t>
  </si>
  <si>
    <t xml:space="preserve">Non-operating income (loss) </t>
  </si>
  <si>
    <t>Income before income taxes</t>
  </si>
  <si>
    <t xml:space="preserve">Profit (Loss) </t>
  </si>
  <si>
    <t>Profit (Loss) from controlling shareholders</t>
  </si>
  <si>
    <t>Profit (Loss) from non-controlling shareholders</t>
  </si>
  <si>
    <t>Adjusted EBITDA Margin (%)</t>
  </si>
  <si>
    <t>CLP Million</t>
  </si>
  <si>
    <t>CONSOLIDATED INCOME DATA QUARTER</t>
  </si>
  <si>
    <t>In millon of Chilean Pesos as of June 30, 2023</t>
  </si>
  <si>
    <t>IAS 29 (Jun-23)</t>
  </si>
  <si>
    <t>Conversion Effect</t>
  </si>
  <si>
    <t>Inflation Effect</t>
  </si>
  <si>
    <t>Asset Revaluation</t>
  </si>
  <si>
    <t>Deferred Income Taxes Asset Revaluation</t>
  </si>
  <si>
    <t>Net Effect from Asset Revaluation</t>
  </si>
  <si>
    <t>CONSOLIDATED INCOME DATA YTD</t>
  </si>
  <si>
    <t>In millon of Chilean Pesos as of June 30, 2022</t>
  </si>
  <si>
    <t>Financial Data by Business Segment and Country</t>
  </si>
  <si>
    <t>USA</t>
  </si>
  <si>
    <t>Operating Income</t>
  </si>
  <si>
    <t>Adjusted EBITDA Mg</t>
  </si>
  <si>
    <t>LC ∆ %</t>
  </si>
  <si>
    <t>Supermarket</t>
  </si>
  <si>
    <t>Variation vs 2022</t>
  </si>
  <si>
    <t>Related Companies</t>
  </si>
  <si>
    <t>Dep &amp; Amortizations</t>
  </si>
  <si>
    <r>
      <t xml:space="preserve">REVENUES
</t>
    </r>
    <r>
      <rPr>
        <b/>
        <i/>
        <sz val="11"/>
        <color rgb="FF0080FF"/>
        <rFont val="Calibri Light"/>
        <family val="2"/>
      </rPr>
      <t>CLP million</t>
    </r>
  </si>
  <si>
    <r>
      <t xml:space="preserve">Adjusted EBITDA
</t>
    </r>
    <r>
      <rPr>
        <b/>
        <i/>
        <sz val="11"/>
        <color rgb="FF0080FF"/>
        <rFont val="Calibri Light"/>
        <family val="2"/>
      </rPr>
      <t>CLP million</t>
    </r>
  </si>
  <si>
    <t>CONSOLIDATED BALANCE SHEET BY COUNTRY</t>
  </si>
  <si>
    <t>Total Assets</t>
  </si>
  <si>
    <t>Total Liabilities</t>
  </si>
  <si>
    <t>Total Net Equity</t>
  </si>
  <si>
    <t>CASH FLOW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</si>
  <si>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</si>
  <si>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</si>
  <si>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</si>
  <si>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</si>
  <si>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</si>
  <si>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</si>
  <si>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</si>
  <si>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</si>
  <si>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>CONSOLIDATED BALANCE SHEET</t>
  </si>
  <si>
    <t>Current Assets</t>
  </si>
  <si>
    <t>Current Assets, Total</t>
  </si>
  <si>
    <t>Non-Current Assets, Total</t>
  </si>
  <si>
    <t xml:space="preserve">TOTAL ASSETS </t>
  </si>
  <si>
    <t>Current Liabilities</t>
  </si>
  <si>
    <t>Current Liabilities, Total</t>
  </si>
  <si>
    <t>Non-Current Liabilities, Total</t>
  </si>
  <si>
    <t>Net equity attributable to controlling shareholders</t>
  </si>
  <si>
    <t xml:space="preserve">Non-controlling interest </t>
  </si>
  <si>
    <t xml:space="preserve">TOTAL NET EQUITY </t>
  </si>
  <si>
    <t>TOTAL NET EQUITY &amp; LIABILITIES</t>
  </si>
  <si>
    <t>(in times)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</si>
  <si>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</si>
  <si>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</si>
  <si>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</si>
  <si>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</si>
  <si>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</si>
  <si>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</si>
  <si>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</si>
  <si>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</si>
  <si>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</si>
  <si>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</si>
  <si>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</si>
  <si>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</si>
  <si>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105 bps</t>
  </si>
  <si>
    <t>-92 bps</t>
  </si>
  <si>
    <t>63 bps</t>
  </si>
  <si>
    <t>-104 bps</t>
  </si>
  <si>
    <t>108 bps</t>
  </si>
  <si>
    <t>168 bps</t>
  </si>
  <si>
    <t>23 bps</t>
  </si>
  <si>
    <t>38 bps</t>
  </si>
  <si>
    <t>-212 bps</t>
  </si>
  <si>
    <t>-248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</si>
</sst>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0.000%"/>
  </numFmts>
  <fonts count="228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rgb="FF006DFF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b/>
      <sz val="18"/>
      <color theme="9" tint="-0.249977111117893"/>
      <name val="Calibri Light"/>
      <family val="2"/>
    </font>
    <font>
      <sz val="8"/>
      <color theme="1" tint="0.499984740745262"/>
      <name val="Calibri Light"/>
      <family val="2"/>
    </font>
    <font>
      <b/>
      <sz val="8"/>
      <color theme="1" tint="0.499984740745262"/>
      <name val="Calibri Light"/>
      <family val="2"/>
    </font>
    <font>
      <b/>
      <sz val="8"/>
      <color theme="4" tint="-0.249977111117893"/>
      <name val="Calibri Light"/>
      <family val="2"/>
    </font>
    <font>
      <b/>
      <sz val="11"/>
      <color rgb="FF00E8A4"/>
      <name val="Calibri Light"/>
      <family val="2"/>
    </font>
    <font>
      <sz val="8"/>
      <color theme="4" tint="-0.249977111117893"/>
      <name val="Calibri Light"/>
      <family val="2"/>
    </font>
    <font>
      <b/>
      <sz val="11"/>
      <color theme="1"/>
      <name val="Calibri Light"/>
      <family val="2"/>
    </font>
    <font>
      <sz val="11"/>
      <color rgb="FF4D4D4D"/>
      <name val="Calibri Light"/>
      <family val="2"/>
    </font>
    <font>
      <b/>
      <sz val="11"/>
      <color rgb="FF4D4D4D"/>
      <name val="Calibri Light"/>
      <family val="2"/>
    </font>
    <font>
      <sz val="11"/>
      <color theme="1"/>
      <name val="Calibri Light"/>
      <family val="2"/>
    </font>
    <font>
      <b/>
      <sz val="16"/>
      <color theme="9" tint="-0.249977111117893"/>
      <name val="Calibri Light"/>
      <family val="2"/>
    </font>
    <font>
      <b/>
      <sz val="12"/>
      <color rgb="FF595959"/>
      <name val="Calibri Light"/>
      <family val="2"/>
    </font>
    <font>
      <b/>
      <i/>
      <sz val="11"/>
      <color rgb="FF595959"/>
      <name val="Calibri Light"/>
      <family val="2"/>
    </font>
    <font>
      <b/>
      <sz val="11"/>
      <color rgb="FFFFFFFF"/>
      <name val="Calibri Light"/>
      <family val="2"/>
    </font>
    <font>
      <i/>
      <sz val="11"/>
      <color theme="1"/>
      <name val="Calibri Light"/>
      <family val="2"/>
    </font>
    <font>
      <vertAlign val="superscript"/>
      <sz val="11"/>
      <name val="Calibri Light"/>
      <family val="2"/>
    </font>
    <font>
      <b/>
      <sz val="11"/>
      <color theme="0"/>
      <name val="Calibri Light"/>
      <family val="2"/>
    </font>
    <font>
      <b/>
      <sz val="11"/>
      <color rgb="FF595959"/>
      <name val="Calibri Light"/>
      <family val="2"/>
    </font>
    <font>
      <sz val="10"/>
      <color rgb="FF000000"/>
      <name val="Calibri Light"/>
      <family val="2"/>
    </font>
    <font>
      <sz val="12"/>
      <color theme="1"/>
      <name val="Calibri Light"/>
      <family val="2"/>
    </font>
    <font>
      <u/>
      <sz val="11"/>
      <color theme="10"/>
      <name val="Calibri Light"/>
      <family val="2"/>
    </font>
    <font>
      <b/>
      <sz val="14"/>
      <color theme="4" tint="-0.249977111117893"/>
      <name val="Calibri Light"/>
      <family val="2"/>
    </font>
    <font>
      <i/>
      <sz val="14"/>
      <color rgb="FF0070C0"/>
      <name val="Calibri Light"/>
      <family val="2"/>
    </font>
    <font>
      <i/>
      <sz val="14"/>
      <color theme="4" tint="-0.249977111117893"/>
      <name val="Calibri Light"/>
      <family val="2"/>
    </font>
    <font>
      <sz val="14"/>
      <color theme="1"/>
      <name val="Calibri Light"/>
      <family val="2"/>
    </font>
    <font>
      <i/>
      <sz val="10"/>
      <color rgb="FF0070C0"/>
      <name val="Calibri Light"/>
      <family val="2"/>
    </font>
    <font>
      <i/>
      <sz val="9"/>
      <color theme="4" tint="-0.249977111117893"/>
      <name val="Calibri Light"/>
      <family val="2"/>
    </font>
    <font>
      <b/>
      <sz val="12"/>
      <color rgb="FFFFFFFF"/>
      <name val="Calibri Light"/>
      <family val="2"/>
    </font>
    <font>
      <sz val="9"/>
      <color theme="4" tint="-0.249977111117893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9"/>
      <color theme="4" tint="-0.249977111117893"/>
      <name val="Calibri Light"/>
      <family val="2"/>
    </font>
    <font>
      <b/>
      <sz val="9"/>
      <name val="Calibri Light"/>
      <family val="2"/>
    </font>
    <font>
      <sz val="10"/>
      <name val="Calibri Light"/>
      <family val="2"/>
    </font>
    <font>
      <b/>
      <sz val="10"/>
      <color rgb="FFFFFFFF"/>
      <name val="Calibri Light"/>
      <family val="2"/>
    </font>
    <font>
      <sz val="10"/>
      <color theme="4" tint="-0.249977111117893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theme="1" tint="0.499984740745262"/>
      <name val="Calibri Light"/>
      <family val="2"/>
    </font>
    <font>
      <sz val="11"/>
      <color rgb="FFFFFFFF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sz val="11"/>
      <color theme="1" tint="0.249977111117893"/>
      <name val="Calibri Light"/>
      <family val="2"/>
    </font>
    <font>
      <sz val="11"/>
      <color rgb="FF006DFF"/>
      <name val="Calibri Light"/>
      <family val="2"/>
    </font>
    <font>
      <sz val="11"/>
      <color rgb="FF595959"/>
      <name val="Calibri Light"/>
      <family val="2"/>
    </font>
    <font>
      <b/>
      <sz val="11"/>
      <color theme="4" tint="-0.249977111117893"/>
      <name val="Calibri Light"/>
      <family val="2"/>
    </font>
    <font>
      <i/>
      <sz val="11"/>
      <color rgb="FF0070C0"/>
      <name val="Calibri Light"/>
      <family val="2"/>
    </font>
    <font>
      <i/>
      <sz val="11"/>
      <color theme="4" tint="-0.249977111117893"/>
      <name val="Calibri Light"/>
      <family val="2"/>
    </font>
    <font>
      <b/>
      <sz val="11"/>
      <color rgb="FF7F7F7F"/>
      <name val="Calibri Light"/>
      <family val="2"/>
    </font>
    <font>
      <b/>
      <sz val="11"/>
      <color rgb="FFC00000"/>
      <name val="Calibri Light"/>
      <family val="2"/>
    </font>
    <font>
      <b/>
      <sz val="10"/>
      <color rgb="FF7F7F7F"/>
      <name val="Calibri Light"/>
      <family val="2"/>
    </font>
    <font>
      <sz val="11"/>
      <color rgb="FF000000"/>
      <name val="Calibri Light"/>
      <family val="2"/>
    </font>
    <font>
      <b/>
      <sz val="12"/>
      <color theme="0"/>
      <name val="Calibri Light"/>
      <family val="2"/>
    </font>
    <font>
      <b/>
      <sz val="12"/>
      <color rgb="FF0080FF"/>
      <name val="Calibri Light"/>
      <family val="2"/>
    </font>
    <font>
      <b/>
      <sz val="12"/>
      <color rgb="FFC00000"/>
      <name val="Calibri Light"/>
      <family val="2"/>
    </font>
    <font>
      <b/>
      <i/>
      <sz val="12"/>
      <color rgb="FF0080FF"/>
      <name val="Calibri Light"/>
      <family val="2"/>
    </font>
    <font>
      <b/>
      <sz val="12"/>
      <name val="Calibri Light"/>
      <family val="2"/>
    </font>
    <font>
      <b/>
      <sz val="18"/>
      <color rgb="FF0080FF"/>
      <name val="Calibri Light"/>
      <family val="2"/>
    </font>
    <font>
      <b/>
      <sz val="11"/>
      <color rgb="FF0080FF"/>
      <name val="Calibri Light"/>
      <family val="2"/>
    </font>
    <font>
      <sz val="11"/>
      <color rgb="FF0080FF"/>
      <name val="Calibri"/>
      <family val="2"/>
      <scheme val="minor"/>
    </font>
    <font>
      <b/>
      <sz val="10"/>
      <color rgb="FF0A91D4"/>
      <name val="Calibri Light"/>
      <family val="2"/>
    </font>
    <font>
      <b/>
      <sz val="10"/>
      <name val="Calibri Light"/>
      <family val="2"/>
    </font>
    <font>
      <b/>
      <sz val="10"/>
      <color rgb="FF0080FF"/>
      <name val="Calibri Light"/>
      <family val="2"/>
    </font>
    <font>
      <sz val="11"/>
      <color rgb="FF0080FF"/>
      <name val="Calibri Light"/>
      <family val="2"/>
    </font>
    <font>
      <b/>
      <sz val="48"/>
      <color rgb="FF0080FF"/>
      <name val="Calibri Light"/>
      <family val="2"/>
    </font>
    <font>
      <b/>
      <sz val="16"/>
      <color rgb="FF0080FF"/>
      <name val="Calibri Light"/>
      <family val="2"/>
    </font>
    <font>
      <b/>
      <sz val="14"/>
      <color rgb="FF0080FF"/>
      <name val="Calibri Light"/>
      <family val="2"/>
    </font>
    <font>
      <i/>
      <sz val="10"/>
      <color rgb="FF000000"/>
      <name val="Calibri"/>
      <family val="2"/>
      <scheme val="minor"/>
    </font>
    <font>
      <vertAlign val="superscript"/>
      <sz val="12.65"/>
      <name val="Calibri Light"/>
      <family val="2"/>
    </font>
    <font>
      <b/>
      <sz val="12"/>
      <color theme="1" tint="0.249977111117893"/>
      <name val="Calibri Light"/>
      <family val="2"/>
    </font>
    <font>
      <b/>
      <i/>
      <sz val="11"/>
      <color theme="1" tint="0.249977111117893"/>
      <name val="Calibri Light"/>
      <family val="2"/>
    </font>
    <font>
      <sz val="8"/>
      <color rgb="FF0080FF"/>
      <name val="Calibri Light"/>
      <family val="2"/>
    </font>
    <font>
      <b/>
      <i/>
      <sz val="11"/>
      <color rgb="FF0080FF"/>
      <name val="Calibri Light"/>
      <family val="2"/>
    </font>
    <font>
      <i/>
      <sz val="14"/>
      <color rgb="FF0080FF"/>
      <name val="Calibri Light"/>
      <family val="2"/>
    </font>
    <font>
      <b/>
      <i/>
      <sz val="12"/>
      <color rgb="FF595959"/>
      <name val="Calibri Light"/>
      <family val="2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 style="thin">
        <color rgb="FF7F7F7F"/>
      </top>
      <bottom style="thin">
        <color rgb="FFFFFFFF"/>
      </bottom>
      <diagonal/>
    </border>
    <border>
      <left/>
      <right style="thin">
        <color rgb="FF0569B3"/>
      </right>
      <top/>
      <bottom style="thin">
        <color rgb="FF0569B3"/>
      </bottom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/>
      <diagonal/>
    </border>
  </borders>
  <cellStyleXfs count="3687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0" fontId="8" fillId="0" borderId="0"/>
    <xf numFmtId="0" fontId="5" fillId="0" borderId="0"/>
    <xf numFmtId="166" fontId="1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/>
    <xf numFmtId="17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8" fontId="8" fillId="0" borderId="0" applyFont="0" applyFill="0" applyAlignment="0" applyProtection="0"/>
    <xf numFmtId="0" fontId="8" fillId="0" borderId="0"/>
    <xf numFmtId="0" fontId="8" fillId="0" borderId="0"/>
    <xf numFmtId="179" fontId="8" fillId="0" borderId="0" applyFont="0" applyFill="0" applyBorder="0" applyAlignment="0" applyProtection="0"/>
    <xf numFmtId="174" fontId="8" fillId="0" borderId="0"/>
    <xf numFmtId="174" fontId="8" fillId="0" borderId="0"/>
    <xf numFmtId="174" fontId="8" fillId="0" borderId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9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9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9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9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9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1" borderId="0" applyNumberFormat="0" applyBorder="0" applyAlignment="0" applyProtection="0"/>
    <xf numFmtId="0" fontId="20" fillId="20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38" borderId="0" applyNumberFormat="0" applyBorder="0" applyAlignment="0" applyProtection="0"/>
    <xf numFmtId="0" fontId="20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3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2" fillId="0" borderId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0" fillId="33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39" borderId="0" applyNumberFormat="0" applyBorder="0" applyAlignment="0" applyProtection="0"/>
    <xf numFmtId="0" fontId="18" fillId="0" borderId="0"/>
    <xf numFmtId="0" fontId="23" fillId="0" borderId="0">
      <alignment horizontal="center" wrapText="1"/>
      <protection locked="0"/>
    </xf>
    <xf numFmtId="0" fontId="8" fillId="0" borderId="0"/>
    <xf numFmtId="0" fontId="24" fillId="10" borderId="0" applyNumberFormat="0" applyBorder="0" applyAlignment="0" applyProtection="0"/>
    <xf numFmtId="0" fontId="23" fillId="0" borderId="4" applyAlignment="0">
      <alignment horizontal="center" vertical="center" wrapText="1"/>
    </xf>
    <xf numFmtId="0" fontId="25" fillId="8" borderId="0" applyNumberFormat="0" applyBorder="0" applyAlignment="0">
      <protection hidden="1"/>
    </xf>
    <xf numFmtId="0" fontId="26" fillId="11" borderId="0" applyNumberFormat="0" applyBorder="0" applyAlignment="0" applyProtection="0"/>
    <xf numFmtId="0" fontId="13" fillId="0" borderId="0">
      <alignment vertical="center"/>
    </xf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1" fontId="16" fillId="0" borderId="0" applyFill="0" applyBorder="0" applyAlignment="0"/>
    <xf numFmtId="182" fontId="16" fillId="0" borderId="0" applyFill="0" applyBorder="0" applyAlignment="0"/>
    <xf numFmtId="172" fontId="16" fillId="0" borderId="0" applyFill="0" applyBorder="0" applyAlignment="0"/>
    <xf numFmtId="183" fontId="16" fillId="0" borderId="0" applyFill="0" applyBorder="0" applyAlignment="0"/>
    <xf numFmtId="184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2" fontId="16" fillId="0" borderId="0" applyFill="0" applyBorder="0" applyAlignment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1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2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1" fillId="43" borderId="7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3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4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0" applyFill="0" applyBorder="0" applyProtection="0">
      <alignment horizontal="center"/>
      <protection locked="0"/>
    </xf>
    <xf numFmtId="0" fontId="38" fillId="0" borderId="0" applyFill="0" applyBorder="0" applyProtection="0">
      <alignment horizontal="center"/>
    </xf>
    <xf numFmtId="0" fontId="38" fillId="0" borderId="0" applyFill="0" applyBorder="0" applyProtection="0">
      <alignment horizontal="center"/>
    </xf>
    <xf numFmtId="0" fontId="38" fillId="0" borderId="0" applyFill="0" applyBorder="0" applyProtection="0">
      <alignment horizontal="center"/>
    </xf>
    <xf numFmtId="0" fontId="33" fillId="44" borderId="8" applyNumberFormat="0" applyAlignment="0" applyProtection="0"/>
    <xf numFmtId="0" fontId="18" fillId="0" borderId="0">
      <alignment horizontal="center" wrapText="1"/>
      <protection hidden="1"/>
    </xf>
    <xf numFmtId="0" fontId="6" fillId="0" borderId="5">
      <alignment horizontal="center"/>
    </xf>
    <xf numFmtId="186" fontId="12" fillId="0" borderId="0">
      <alignment horizontal="center"/>
    </xf>
    <xf numFmtId="0" fontId="39" fillId="45" borderId="0" applyAlignment="0"/>
    <xf numFmtId="0" fontId="37" fillId="0" borderId="3">
      <alignment horizontal="left" wrapText="1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81" fontId="16" fillId="0" borderId="0" applyFont="0" applyFill="0" applyBorder="0" applyAlignment="0" applyProtection="0"/>
    <xf numFmtId="187" fontId="42" fillId="0" borderId="0" applyFont="0" applyFill="0" applyBorder="0" applyAlignment="0" applyProtection="0"/>
    <xf numFmtId="39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14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47" fillId="0" borderId="0"/>
    <xf numFmtId="0" fontId="48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46" fillId="0" borderId="0" applyFill="0" applyBorder="0" applyAlignment="0" applyProtection="0"/>
    <xf numFmtId="0" fontId="47" fillId="0" borderId="0"/>
    <xf numFmtId="0" fontId="48" fillId="0" borderId="0"/>
    <xf numFmtId="0" fontId="49" fillId="46" borderId="0">
      <alignment horizontal="center" vertical="center" wrapText="1"/>
    </xf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0" fontId="11" fillId="0" borderId="0"/>
    <xf numFmtId="0" fontId="16" fillId="0" borderId="6"/>
    <xf numFmtId="0" fontId="11" fillId="0" borderId="0"/>
    <xf numFmtId="0" fontId="13" fillId="0" borderId="0" applyNumberFormat="0" applyAlignment="0"/>
    <xf numFmtId="182" fontId="52" fillId="0" borderId="0"/>
    <xf numFmtId="182" fontId="53" fillId="0" borderId="0"/>
    <xf numFmtId="189" fontId="8" fillId="0" borderId="0" applyFill="0" applyBorder="0">
      <alignment horizontal="right"/>
      <protection locked="0"/>
    </xf>
    <xf numFmtId="182" fontId="16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44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37" fillId="6" borderId="0" applyNumberFormat="0" applyFont="0" applyFill="0" applyBorder="0" applyProtection="0">
      <alignment horizontal="left"/>
    </xf>
    <xf numFmtId="0" fontId="54" fillId="14" borderId="7" applyNumberFormat="0" applyAlignment="0" applyProtection="0"/>
    <xf numFmtId="0" fontId="55" fillId="43" borderId="10" applyNumberFormat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15" fillId="0" borderId="0" applyFill="0" applyBorder="0" applyAlignment="0"/>
    <xf numFmtId="0" fontId="8" fillId="0" borderId="0" applyFont="0" applyFill="0" applyBorder="0" applyAlignment="0" applyProtection="0"/>
    <xf numFmtId="195" fontId="11" fillId="0" borderId="0" applyFill="0" applyBorder="0" applyProtection="0"/>
    <xf numFmtId="195" fontId="11" fillId="0" borderId="0" applyFill="0" applyBorder="0" applyProtection="0"/>
    <xf numFmtId="195" fontId="11" fillId="0" borderId="0" applyFill="0" applyBorder="0" applyProtection="0"/>
    <xf numFmtId="38" fontId="18" fillId="0" borderId="11">
      <alignment vertical="center"/>
    </xf>
    <xf numFmtId="38" fontId="18" fillId="0" borderId="11">
      <alignment vertical="center"/>
    </xf>
    <xf numFmtId="38" fontId="18" fillId="0" borderId="11">
      <alignment vertical="center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11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3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0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181" fontId="16" fillId="0" borderId="0" applyFill="0" applyBorder="0" applyAlignment="0"/>
    <xf numFmtId="182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2" fontId="16" fillId="0" borderId="0" applyFill="0" applyBorder="0" applyAlignment="0"/>
    <xf numFmtId="0" fontId="63" fillId="0" borderId="0" applyNumberFormat="0" applyAlignment="0">
      <alignment horizontal="left"/>
    </xf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5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6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54" fillId="14" borderId="7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173" fontId="8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48" fillId="0" borderId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29" fillId="0" borderId="0" applyFont="0" applyFill="0" applyBorder="0" applyAlignment="0" applyProtection="0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16" fontId="66" fillId="0" borderId="12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67" fillId="0" borderId="0"/>
    <xf numFmtId="0" fontId="27" fillId="11" borderId="0" applyNumberFormat="0" applyBorder="0" applyAlignment="0" applyProtection="0"/>
    <xf numFmtId="38" fontId="7" fillId="6" borderId="0" applyNumberFormat="0" applyBorder="0" applyAlignment="0" applyProtection="0"/>
    <xf numFmtId="38" fontId="7" fillId="6" borderId="0" applyNumberFormat="0" applyBorder="0" applyAlignment="0" applyProtection="0"/>
    <xf numFmtId="38" fontId="7" fillId="6" borderId="0" applyNumberFormat="0" applyBorder="0" applyAlignment="0" applyProtection="0"/>
    <xf numFmtId="0" fontId="60" fillId="0" borderId="13" applyNumberFormat="0" applyAlignment="0" applyProtection="0">
      <alignment horizontal="left" vertical="center"/>
    </xf>
    <xf numFmtId="0" fontId="60" fillId="0" borderId="1">
      <alignment horizontal="left" vertical="center"/>
    </xf>
    <xf numFmtId="14" fontId="37" fillId="50" borderId="14">
      <alignment horizontal="center" vertical="center" wrapText="1"/>
    </xf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0" applyFill="0" applyAlignment="0" applyProtection="0">
      <protection locked="0"/>
    </xf>
    <xf numFmtId="0" fontId="38" fillId="0" borderId="0" applyFill="0" applyAlignment="0" applyProtection="0">
      <protection locked="0"/>
    </xf>
    <xf numFmtId="0" fontId="38" fillId="0" borderId="0" applyFill="0" applyAlignment="0" applyProtection="0">
      <protection locked="0"/>
    </xf>
    <xf numFmtId="0" fontId="38" fillId="0" borderId="2" applyFill="0" applyAlignment="0" applyProtection="0">
      <protection locked="0"/>
    </xf>
    <xf numFmtId="0" fontId="38" fillId="0" borderId="2" applyFill="0" applyAlignment="0" applyProtection="0">
      <protection locked="0"/>
    </xf>
    <xf numFmtId="0" fontId="38" fillId="0" borderId="2" applyFill="0" applyAlignment="0" applyProtection="0">
      <protection locked="0"/>
    </xf>
    <xf numFmtId="14" fontId="37" fillId="50" borderId="14">
      <alignment horizontal="center" vertical="center" wrapText="1"/>
    </xf>
    <xf numFmtId="197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>
      <alignment vertical="top"/>
      <protection locked="0"/>
    </xf>
    <xf numFmtId="199" fontId="8" fillId="0" borderId="0" applyBorder="0" applyAlignment="0" applyProtection="0"/>
    <xf numFmtId="199" fontId="8" fillId="0" borderId="0" applyBorder="0" applyAlignment="0" applyProtection="0"/>
    <xf numFmtId="199" fontId="8" fillId="0" borderId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24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73" fillId="51" borderId="0">
      <alignment horizontal="left" wrapText="1" indent="2"/>
    </xf>
    <xf numFmtId="0" fontId="54" fillId="14" borderId="7" applyNumberFormat="0" applyAlignment="0" applyProtection="0"/>
    <xf numFmtId="10" fontId="7" fillId="51" borderId="3" applyNumberFormat="0" applyBorder="0" applyAlignment="0" applyProtection="0"/>
    <xf numFmtId="10" fontId="7" fillId="51" borderId="3" applyNumberFormat="0" applyBorder="0" applyAlignment="0" applyProtection="0"/>
    <xf numFmtId="10" fontId="7" fillId="51" borderId="3" applyNumberFormat="0" applyBorder="0" applyAlignment="0" applyProtection="0"/>
    <xf numFmtId="200" fontId="40" fillId="52" borderId="0"/>
    <xf numFmtId="9" fontId="11" fillId="53" borderId="3" applyProtection="0">
      <alignment horizontal="right"/>
      <protection locked="0"/>
    </xf>
    <xf numFmtId="0" fontId="8" fillId="0" borderId="0" applyFill="0" applyBorder="0">
      <alignment horizontal="right"/>
      <protection locked="0"/>
    </xf>
    <xf numFmtId="201" fontId="8" fillId="0" borderId="0" applyFill="0" applyBorder="0">
      <alignment horizontal="right"/>
      <protection locked="0"/>
    </xf>
    <xf numFmtId="0" fontId="37" fillId="54" borderId="18">
      <alignment horizontal="left" vertical="center" wrapText="1"/>
    </xf>
    <xf numFmtId="0" fontId="35" fillId="0" borderId="9" applyNumberFormat="0" applyFill="0" applyAlignment="0" applyProtection="0"/>
    <xf numFmtId="0" fontId="33" fillId="44" borderId="8" applyNumberFormat="0" applyAlignment="0" applyProtection="0"/>
    <xf numFmtId="0" fontId="8" fillId="0" borderId="0"/>
    <xf numFmtId="0" fontId="8" fillId="0" borderId="0"/>
    <xf numFmtId="0" fontId="8" fillId="0" borderId="0"/>
    <xf numFmtId="0" fontId="16" fillId="0" borderId="19">
      <alignment horizontal="left"/>
    </xf>
    <xf numFmtId="181" fontId="16" fillId="0" borderId="0" applyFill="0" applyBorder="0" applyAlignment="0"/>
    <xf numFmtId="182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2" fontId="16" fillId="0" borderId="0" applyFill="0" applyBorder="0" applyAlignment="0"/>
    <xf numFmtId="0" fontId="35" fillId="0" borderId="9" applyNumberFormat="0" applyFill="0" applyAlignment="0" applyProtection="0"/>
    <xf numFmtId="200" fontId="74" fillId="55" borderId="0"/>
    <xf numFmtId="186" fontId="8" fillId="54" borderId="0"/>
    <xf numFmtId="202" fontId="75" fillId="8" borderId="3">
      <alignment horizont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8" fontId="11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209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0" applyNumberFormat="0" applyFill="0" applyBorder="0" applyAlignment="0" applyProtection="0"/>
    <xf numFmtId="0" fontId="76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37" fontId="78" fillId="0" borderId="0"/>
    <xf numFmtId="37" fontId="78" fillId="0" borderId="0"/>
    <xf numFmtId="37" fontId="78" fillId="0" borderId="0"/>
    <xf numFmtId="0" fontId="13" fillId="0" borderId="0"/>
    <xf numFmtId="0" fontId="13" fillId="0" borderId="0"/>
    <xf numFmtId="0" fontId="13" fillId="0" borderId="0"/>
    <xf numFmtId="210" fontId="8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1" fontId="79" fillId="0" borderId="0"/>
    <xf numFmtId="212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213" fontId="8" fillId="57" borderId="14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182" fontId="81" fillId="0" borderId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9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4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214" fontId="82" fillId="0" borderId="21"/>
    <xf numFmtId="214" fontId="82" fillId="0" borderId="21"/>
    <xf numFmtId="0" fontId="31" fillId="43" borderId="7" applyNumberFormat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55" fillId="43" borderId="10" applyNumberFormat="0" applyAlignment="0" applyProtection="0"/>
    <xf numFmtId="215" fontId="84" fillId="59" borderId="0">
      <alignment horizontal="right"/>
    </xf>
    <xf numFmtId="0" fontId="85" fillId="60" borderId="0" applyBorder="0">
      <alignment horizontal="center"/>
    </xf>
    <xf numFmtId="0" fontId="11" fillId="0" borderId="0" applyProtection="0"/>
    <xf numFmtId="0" fontId="84" fillId="58" borderId="0"/>
    <xf numFmtId="0" fontId="86" fillId="59" borderId="0" applyBorder="0">
      <alignment horizontal="centerContinuous"/>
    </xf>
    <xf numFmtId="0" fontId="87" fillId="59" borderId="0" applyBorder="0">
      <alignment horizontal="centerContinuous"/>
    </xf>
    <xf numFmtId="0" fontId="88" fillId="61" borderId="10" applyNumberFormat="0" applyAlignment="0" applyProtection="0"/>
    <xf numFmtId="0" fontId="89" fillId="0" borderId="0" applyNumberFormat="0" applyFill="0" applyBorder="0" applyAlignment="0" applyProtection="0"/>
    <xf numFmtId="14" fontId="23" fillId="0" borderId="0">
      <alignment horizontal="center" wrapText="1"/>
      <protection locked="0"/>
    </xf>
    <xf numFmtId="0" fontId="48" fillId="0" borderId="0"/>
    <xf numFmtId="216" fontId="44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184" fontId="16" fillId="0" borderId="0" applyFont="0" applyFill="0" applyBorder="0" applyAlignment="0" applyProtection="0"/>
    <xf numFmtId="219" fontId="16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222" fontId="44" fillId="0" borderId="0" applyFont="0" applyFill="0" applyBorder="0" applyAlignment="0" applyProtection="0"/>
    <xf numFmtId="223" fontId="42" fillId="0" borderId="0" applyFont="0" applyFill="0" applyBorder="0" applyAlignment="0" applyProtection="0"/>
    <xf numFmtId="224" fontId="44" fillId="0" borderId="0" applyFont="0" applyFill="0" applyBorder="0" applyAlignment="0" applyProtection="0"/>
    <xf numFmtId="225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226" fontId="8" fillId="0" borderId="0" applyFill="0" applyBorder="0">
      <alignment horizontal="right"/>
      <protection locked="0"/>
    </xf>
    <xf numFmtId="0" fontId="8" fillId="0" borderId="0">
      <protection locked="0"/>
    </xf>
    <xf numFmtId="0" fontId="90" fillId="0" borderId="0">
      <protection locked="0"/>
    </xf>
    <xf numFmtId="0" fontId="8" fillId="0" borderId="0">
      <protection locked="0"/>
    </xf>
    <xf numFmtId="0" fontId="37" fillId="0" borderId="0">
      <protection locked="0"/>
    </xf>
    <xf numFmtId="0" fontId="48" fillId="0" borderId="0"/>
    <xf numFmtId="0" fontId="56" fillId="0" borderId="0">
      <protection locked="0"/>
    </xf>
    <xf numFmtId="0" fontId="56" fillId="0" borderId="0"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181" fontId="16" fillId="0" borderId="0" applyFill="0" applyBorder="0" applyAlignment="0"/>
    <xf numFmtId="182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2" fontId="16" fillId="0" borderId="0" applyFill="0" applyBorder="0" applyAlignment="0"/>
    <xf numFmtId="167" fontId="91" fillId="0" borderId="0"/>
    <xf numFmtId="0" fontId="18" fillId="0" borderId="0" applyNumberFormat="0" applyFont="0" applyFill="0" applyBorder="0" applyAlignment="0" applyProtection="0">
      <alignment horizontal="left"/>
    </xf>
    <xf numFmtId="0" fontId="18" fillId="0" borderId="0" applyNumberFormat="0" applyFont="0" applyFill="0" applyBorder="0" applyAlignment="0" applyProtection="0">
      <alignment horizontal="left"/>
    </xf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92" fillId="0" borderId="14">
      <alignment horizontal="center"/>
    </xf>
    <xf numFmtId="3" fontId="18" fillId="0" borderId="0" applyFont="0" applyFill="0" applyBorder="0" applyAlignment="0" applyProtection="0"/>
    <xf numFmtId="0" fontId="18" fillId="62" borderId="0" applyNumberFormat="0" applyFont="0" applyBorder="0" applyAlignment="0" applyProtection="0"/>
    <xf numFmtId="227" fontId="8" fillId="0" borderId="0" applyFill="0" applyBorder="0" applyAlignment="0" applyProtection="0"/>
    <xf numFmtId="3" fontId="29" fillId="0" borderId="0" applyFont="0" applyFill="0" applyBorder="0" applyAlignment="0" applyProtection="0"/>
    <xf numFmtId="0" fontId="48" fillId="0" borderId="0"/>
    <xf numFmtId="0" fontId="48" fillId="0" borderId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48" fillId="0" borderId="0"/>
    <xf numFmtId="228" fontId="7" fillId="0" borderId="0" applyNumberFormat="0" applyFont="0"/>
    <xf numFmtId="229" fontId="8" fillId="0" borderId="0">
      <alignment horizontal="right"/>
      <protection locked="0"/>
    </xf>
    <xf numFmtId="230" fontId="93" fillId="0" borderId="0" applyNumberFormat="0" applyFill="0" applyBorder="0" applyProtection="0">
      <alignment horizontal="right" vertical="top"/>
    </xf>
    <xf numFmtId="230" fontId="93" fillId="0" borderId="0" applyNumberFormat="0" applyFill="0" applyBorder="0" applyProtection="0">
      <alignment horizontal="right" vertical="top"/>
    </xf>
    <xf numFmtId="230" fontId="93" fillId="0" borderId="0" applyNumberFormat="0" applyFill="0" applyBorder="0" applyProtection="0">
      <alignment horizontal="right" vertical="top"/>
    </xf>
    <xf numFmtId="227" fontId="8" fillId="0" borderId="0" applyBorder="0"/>
    <xf numFmtId="227" fontId="8" fillId="0" borderId="0" applyBorder="0"/>
    <xf numFmtId="227" fontId="8" fillId="0" borderId="0" applyBorder="0"/>
    <xf numFmtId="228" fontId="8" fillId="0" borderId="0" applyBorder="0"/>
    <xf numFmtId="228" fontId="8" fillId="0" borderId="0" applyBorder="0"/>
    <xf numFmtId="228" fontId="8" fillId="0" borderId="0" applyBorder="0"/>
    <xf numFmtId="231" fontId="8" fillId="0" borderId="0" applyBorder="0"/>
    <xf numFmtId="231" fontId="8" fillId="0" borderId="0" applyBorder="0"/>
    <xf numFmtId="231" fontId="8" fillId="0" borderId="0" applyBorder="0"/>
    <xf numFmtId="3" fontId="8" fillId="0" borderId="0" applyBorder="0"/>
    <xf numFmtId="3" fontId="8" fillId="0" borderId="0" applyBorder="0"/>
    <xf numFmtId="3" fontId="8" fillId="0" borderId="0" applyBorder="0"/>
    <xf numFmtId="232" fontId="8" fillId="0" borderId="0" applyBorder="0"/>
    <xf numFmtId="232" fontId="8" fillId="0" borderId="0" applyBorder="0"/>
    <xf numFmtId="232" fontId="8" fillId="0" borderId="0" applyBorder="0"/>
    <xf numFmtId="233" fontId="8" fillId="0" borderId="0" applyBorder="0"/>
    <xf numFmtId="233" fontId="8" fillId="0" borderId="0" applyBorder="0"/>
    <xf numFmtId="233" fontId="8" fillId="0" borderId="0" applyBorder="0"/>
    <xf numFmtId="182" fontId="94" fillId="63" borderId="0"/>
    <xf numFmtId="0" fontId="95" fillId="0" borderId="0"/>
    <xf numFmtId="0" fontId="96" fillId="0" borderId="0"/>
    <xf numFmtId="0" fontId="97" fillId="0" borderId="0"/>
    <xf numFmtId="234" fontId="98" fillId="0" borderId="0" applyNumberFormat="0" applyFill="0" applyBorder="0" applyAlignment="0" applyProtection="0">
      <alignment horizontal="left"/>
    </xf>
    <xf numFmtId="38" fontId="98" fillId="0" borderId="0"/>
    <xf numFmtId="0" fontId="88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55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88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4" fontId="99" fillId="6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60" fillId="14" borderId="22" applyNumberFormat="0" applyProtection="0">
      <alignment vertical="center"/>
    </xf>
    <xf numFmtId="4" fontId="100" fillId="65" borderId="22" applyNumberFormat="0" applyProtection="0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0" fillId="54" borderId="22">
      <alignment vertical="center"/>
    </xf>
    <xf numFmtId="4" fontId="101" fillId="66" borderId="16">
      <alignment vertical="center"/>
    </xf>
    <xf numFmtId="4" fontId="102" fillId="66" borderId="16">
      <alignment vertical="center"/>
    </xf>
    <xf numFmtId="4" fontId="101" fillId="67" borderId="16">
      <alignment vertical="center"/>
    </xf>
    <xf numFmtId="4" fontId="102" fillId="67" borderId="16">
      <alignment vertical="center"/>
    </xf>
    <xf numFmtId="4" fontId="15" fillId="68" borderId="22" applyNumberFormat="0" applyProtection="0">
      <alignment horizontal="left" vertical="center" wrapTex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4" fontId="46" fillId="69" borderId="22" applyNumberFormat="0" applyProtection="0">
      <alignment horizontal="left" vertical="center" indent="1"/>
    </xf>
    <xf numFmtId="0" fontId="84" fillId="56" borderId="22" applyNumberFormat="0" applyProtection="0">
      <alignment horizontal="left" vertical="top" indent="1"/>
    </xf>
    <xf numFmtId="0" fontId="103" fillId="70" borderId="0" applyNumberFormat="0" applyProtection="0"/>
    <xf numFmtId="4" fontId="104" fillId="71" borderId="23" applyNumberFormat="0" applyProtection="0">
      <alignment horizontal="left" vertical="center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46" fillId="72" borderId="3" applyNumberFormat="0" applyProtection="0">
      <alignment horizontal="left" vertical="center" indent="1"/>
    </xf>
    <xf numFmtId="4" fontId="105" fillId="73" borderId="22">
      <alignment horizontal="right" vertical="center"/>
    </xf>
    <xf numFmtId="4" fontId="105" fillId="73" borderId="22">
      <alignment horizontal="right" vertical="center"/>
    </xf>
    <xf numFmtId="4" fontId="105" fillId="73" borderId="22">
      <alignment horizontal="right" vertical="center"/>
    </xf>
    <xf numFmtId="4" fontId="105" fillId="73" borderId="22" applyNumberFormat="0" applyProtection="0">
      <alignment horizontal="right" vertical="center"/>
    </xf>
    <xf numFmtId="4" fontId="105" fillId="74" borderId="22" applyNumberFormat="0" applyProtection="0">
      <alignment horizontal="right" vertical="center"/>
    </xf>
    <xf numFmtId="4" fontId="105" fillId="75" borderId="22" applyNumberFormat="0" applyProtection="0">
      <alignment horizontal="right" vertical="center"/>
    </xf>
    <xf numFmtId="4" fontId="105" fillId="76" borderId="22">
      <alignment horizontal="right" vertical="center"/>
    </xf>
    <xf numFmtId="4" fontId="105" fillId="76" borderId="22">
      <alignment horizontal="right" vertical="center"/>
    </xf>
    <xf numFmtId="4" fontId="105" fillId="76" borderId="22">
      <alignment horizontal="right" vertical="center"/>
    </xf>
    <xf numFmtId="4" fontId="105" fillId="77" borderId="22" applyNumberFormat="0" applyProtection="0">
      <alignment horizontal="right" vertical="center"/>
    </xf>
    <xf numFmtId="4" fontId="105" fillId="78" borderId="22" applyNumberFormat="0" applyProtection="0">
      <alignment horizontal="right" vertical="center"/>
    </xf>
    <xf numFmtId="4" fontId="105" fillId="76" borderId="22" applyNumberFormat="0" applyProtection="0">
      <alignment horizontal="right" vertical="center"/>
    </xf>
    <xf numFmtId="4" fontId="105" fillId="66" borderId="22">
      <alignment horizontal="right" vertical="center"/>
    </xf>
    <xf numFmtId="4" fontId="105" fillId="66" borderId="22">
      <alignment horizontal="right" vertical="center"/>
    </xf>
    <xf numFmtId="4" fontId="105" fillId="66" borderId="22">
      <alignment horizontal="right" vertical="center"/>
    </xf>
    <xf numFmtId="4" fontId="105" fillId="79" borderId="22" applyNumberFormat="0" applyProtection="0">
      <alignment horizontal="right" vertical="center"/>
    </xf>
    <xf numFmtId="4" fontId="105" fillId="80" borderId="22" applyNumberFormat="0" applyProtection="0">
      <alignment horizontal="right" vertical="center"/>
    </xf>
    <xf numFmtId="4" fontId="105" fillId="66" borderId="22" applyNumberFormat="0" applyProtection="0">
      <alignment horizontal="right" vertical="center"/>
    </xf>
    <xf numFmtId="4" fontId="106" fillId="73" borderId="22">
      <alignment horizontal="right" vertical="center"/>
    </xf>
    <xf numFmtId="4" fontId="106" fillId="73" borderId="22">
      <alignment horizontal="right" vertical="center"/>
    </xf>
    <xf numFmtId="4" fontId="106" fillId="73" borderId="22">
      <alignment horizontal="right" vertical="center"/>
    </xf>
    <xf numFmtId="4" fontId="106" fillId="81" borderId="24" applyNumberFormat="0" applyProtection="0">
      <alignment horizontal="left" vertical="center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81" borderId="24">
      <alignment horizontal="left" vertical="center" indent="1"/>
    </xf>
    <xf numFmtId="4" fontId="106" fillId="17" borderId="0" applyNumberFormat="0" applyProtection="0">
      <alignment horizontal="left" vertical="center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7" fillId="70" borderId="3" applyNumberFormat="0" applyProtection="0">
      <alignment horizontal="left" vertical="center" indent="1"/>
    </xf>
    <xf numFmtId="4" fontId="106" fillId="72" borderId="0" applyNumberFormat="0" applyProtection="0">
      <alignment horizontal="left" vertical="center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6" fillId="72" borderId="0">
      <alignment horizontal="left" vertical="center" indent="1"/>
    </xf>
    <xf numFmtId="4" fontId="105" fillId="70" borderId="22" applyNumberFormat="0" applyProtection="0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22">
      <alignment horizontal="right" vertical="center"/>
    </xf>
    <xf numFmtId="4" fontId="105" fillId="70" borderId="0">
      <alignment horizontal="left" vertical="center" indent="1"/>
    </xf>
    <xf numFmtId="4" fontId="105" fillId="70" borderId="0">
      <alignment horizontal="left" vertical="center" indent="1"/>
    </xf>
    <xf numFmtId="4" fontId="105" fillId="70" borderId="0">
      <alignment horizontal="left" vertical="center" indent="1"/>
    </xf>
    <xf numFmtId="4" fontId="15" fillId="70" borderId="0" applyNumberFormat="0" applyProtection="0">
      <alignment horizontal="left" vertical="center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 applyNumberFormat="0" applyProtection="0">
      <alignment horizontal="left" vertical="center"/>
    </xf>
    <xf numFmtId="4" fontId="15" fillId="70" borderId="0" applyNumberFormat="0" applyProtection="0">
      <alignment horizontal="left" vertical="center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4" fontId="15" fillId="70" borderId="0">
      <alignment horizontal="left" vertical="center" indent="1"/>
    </xf>
    <xf numFmtId="0" fontId="108" fillId="70" borderId="25" applyNumberFormat="0" applyFont="0" applyFill="0" applyBorder="0" applyAlignment="0" applyProtection="0"/>
    <xf numFmtId="0" fontId="8" fillId="82" borderId="26" applyNumberFormat="0" applyAlignment="0"/>
    <xf numFmtId="0" fontId="8" fillId="82" borderId="26" applyNumberFormat="0" applyAlignment="0"/>
    <xf numFmtId="0" fontId="8" fillId="82" borderId="26" applyNumberFormat="0" applyAlignment="0"/>
    <xf numFmtId="0" fontId="109" fillId="5" borderId="27">
      <alignment horizontal="left" vertical="center"/>
    </xf>
    <xf numFmtId="0" fontId="109" fillId="5" borderId="27">
      <alignment horizontal="left" vertical="center"/>
    </xf>
    <xf numFmtId="0" fontId="109" fillId="5" borderId="27">
      <alignment horizontal="left" vertical="center"/>
    </xf>
    <xf numFmtId="0" fontId="8" fillId="7" borderId="28" applyNumberFormat="0" applyFont="0" applyAlignment="0"/>
    <xf numFmtId="0" fontId="8" fillId="7" borderId="28" applyNumberFormat="0" applyFont="0" applyAlignment="0"/>
    <xf numFmtId="0" fontId="8" fillId="7" borderId="28" applyNumberFormat="0" applyFont="0" applyAlignment="0"/>
    <xf numFmtId="4" fontId="15" fillId="72" borderId="0" applyNumberFormat="0" applyProtection="0">
      <alignment horizontal="left" vertical="center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 applyNumberFormat="0" applyProtection="0">
      <alignment horizontal="left" vertical="center"/>
    </xf>
    <xf numFmtId="4" fontId="15" fillId="72" borderId="0" applyNumberFormat="0" applyProtection="0">
      <alignment horizontal="left" vertical="center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4" fontId="15" fillId="72" borderId="0">
      <alignment horizontal="left" vertical="center" indent="1"/>
    </xf>
    <xf numFmtId="0" fontId="8" fillId="69" borderId="22" applyNumberFormat="0" applyProtection="0">
      <alignment horizontal="left" vertical="center" indent="1"/>
    </xf>
    <xf numFmtId="0" fontId="8" fillId="69" borderId="22" applyNumberFormat="0" applyProtection="0">
      <alignment horizontal="left" vertical="top" indent="1"/>
    </xf>
    <xf numFmtId="0" fontId="8" fillId="83" borderId="22" applyNumberFormat="0" applyProtection="0">
      <alignment horizontal="left" vertical="center" indent="1"/>
    </xf>
    <xf numFmtId="0" fontId="8" fillId="83" borderId="22" applyNumberFormat="0" applyProtection="0">
      <alignment horizontal="left" vertical="top" indent="1"/>
    </xf>
    <xf numFmtId="0" fontId="8" fillId="15" borderId="22" applyNumberFormat="0" applyProtection="0">
      <alignment horizontal="left" vertical="center" indent="1"/>
    </xf>
    <xf numFmtId="0" fontId="8" fillId="15" borderId="22" applyNumberFormat="0" applyProtection="0">
      <alignment horizontal="left" vertical="top" indent="1"/>
    </xf>
    <xf numFmtId="0" fontId="8" fillId="84" borderId="22" applyNumberFormat="0" applyProtection="0">
      <alignment horizontal="left" vertical="center" indent="1"/>
    </xf>
    <xf numFmtId="0" fontId="8" fillId="84" borderId="22" applyNumberFormat="0" applyProtection="0">
      <alignment horizontal="left" vertical="top" indent="1"/>
    </xf>
    <xf numFmtId="0" fontId="8" fillId="59" borderId="3" applyNumberFormat="0">
      <protection locked="0"/>
    </xf>
    <xf numFmtId="4" fontId="105" fillId="85" borderId="22" applyNumberFormat="0" applyProtection="0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05" fillId="85" borderId="22">
      <alignment vertical="center"/>
    </xf>
    <xf numFmtId="4" fontId="110" fillId="85" borderId="22" applyNumberFormat="0" applyProtection="0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0" fillId="85" borderId="22">
      <alignment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67" borderId="29">
      <alignment vertical="center"/>
    </xf>
    <xf numFmtId="4" fontId="106" fillId="70" borderId="30" applyNumberFormat="0" applyProtection="0">
      <alignment horizontal="left" vertical="center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4" fontId="106" fillId="70" borderId="30">
      <alignment horizontal="left" vertical="center" indent="1"/>
    </xf>
    <xf numFmtId="0" fontId="15" fillId="58" borderId="22" applyNumberFormat="0" applyProtection="0">
      <alignment horizontal="left" vertical="top" indent="1"/>
    </xf>
    <xf numFmtId="4" fontId="113" fillId="0" borderId="3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46" fillId="85" borderId="22" applyNumberFormat="0" applyProtection="0">
      <alignment horizontal="right" vertical="center"/>
    </xf>
    <xf numFmtId="4" fontId="110" fillId="85" borderId="22" applyNumberFormat="0" applyProtection="0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0" fillId="85" borderId="22">
      <alignment horizontal="right" vertical="center"/>
    </xf>
    <xf numFmtId="4" fontId="114" fillId="66" borderId="29">
      <alignment vertical="center"/>
    </xf>
    <xf numFmtId="4" fontId="115" fillId="66" borderId="29">
      <alignment vertical="center"/>
    </xf>
    <xf numFmtId="4" fontId="114" fillId="67" borderId="29">
      <alignment vertical="center"/>
    </xf>
    <xf numFmtId="4" fontId="115" fillId="73" borderId="29">
      <alignment vertical="center"/>
    </xf>
    <xf numFmtId="4" fontId="9" fillId="17" borderId="3" applyNumberFormat="0" applyProtection="0">
      <alignment horizontal="left" vertical="center" wrapTex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60" fillId="70" borderId="22" applyNumberFormat="0" applyProtection="0">
      <alignment horizontal="left" vertical="center" indent="1"/>
    </xf>
    <xf numFmtId="4" fontId="106" fillId="70" borderId="22">
      <alignment horizontal="right" vertical="center"/>
    </xf>
    <xf numFmtId="4" fontId="106" fillId="70" borderId="22">
      <alignment horizontal="right" vertical="center"/>
    </xf>
    <xf numFmtId="4" fontId="106" fillId="70" borderId="22">
      <alignment horizontal="right" vertical="center"/>
    </xf>
    <xf numFmtId="4" fontId="106" fillId="70" borderId="22">
      <alignment horizontal="left" vertical="center" indent="1"/>
    </xf>
    <xf numFmtId="4" fontId="106" fillId="70" borderId="22">
      <alignment horizontal="left" vertical="center" indent="1"/>
    </xf>
    <xf numFmtId="4" fontId="106" fillId="70" borderId="22">
      <alignment horizontal="left" vertical="center" indent="1"/>
    </xf>
    <xf numFmtId="4" fontId="106" fillId="85" borderId="22">
      <alignment horizontal="left" vertical="center" indent="1"/>
    </xf>
    <xf numFmtId="4" fontId="106" fillId="85" borderId="22">
      <alignment horizontal="left" vertical="center" indent="1"/>
    </xf>
    <xf numFmtId="4" fontId="106" fillId="85" borderId="22">
      <alignment horizontal="left" vertical="center" indent="1"/>
    </xf>
    <xf numFmtId="0" fontId="15" fillId="83" borderId="22" applyNumberFormat="0" applyProtection="0">
      <alignment horizontal="left" vertical="top" indent="1"/>
    </xf>
    <xf numFmtId="4" fontId="106" fillId="85" borderId="22">
      <alignment vertical="center"/>
    </xf>
    <xf numFmtId="4" fontId="106" fillId="85" borderId="22">
      <alignment vertical="center"/>
    </xf>
    <xf numFmtId="4" fontId="106" fillId="85" borderId="22">
      <alignment vertical="center"/>
    </xf>
    <xf numFmtId="4" fontId="100" fillId="85" borderId="22">
      <alignment vertical="center"/>
    </xf>
    <xf numFmtId="4" fontId="100" fillId="85" borderId="22">
      <alignment vertical="center"/>
    </xf>
    <xf numFmtId="4" fontId="100" fillId="85" borderId="22">
      <alignment vertical="center"/>
    </xf>
    <xf numFmtId="4" fontId="101" fillId="66" borderId="31">
      <alignment vertical="center"/>
    </xf>
    <xf numFmtId="4" fontId="102" fillId="66" borderId="31">
      <alignment vertical="center"/>
    </xf>
    <xf numFmtId="4" fontId="101" fillId="67" borderId="29">
      <alignment vertical="center"/>
    </xf>
    <xf numFmtId="4" fontId="102" fillId="67" borderId="29">
      <alignment vertical="center"/>
    </xf>
    <xf numFmtId="4" fontId="106" fillId="51" borderId="22">
      <alignment horizontal="left" vertical="center" indent="1"/>
    </xf>
    <xf numFmtId="4" fontId="106" fillId="51" borderId="22">
      <alignment horizontal="left" vertical="center" indent="1"/>
    </xf>
    <xf numFmtId="4" fontId="106" fillId="51" borderId="22">
      <alignment horizontal="left" vertical="center" indent="1"/>
    </xf>
    <xf numFmtId="4" fontId="116" fillId="0" borderId="0" applyNumberFormat="0" applyProtection="0">
      <alignment horizontal="left" vertical="center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7" fillId="5" borderId="32" applyNumberFormat="0" applyProtection="0">
      <alignment horizontal="left" vertical="center" indent="1"/>
    </xf>
    <xf numFmtId="4" fontId="118" fillId="85" borderId="22" applyNumberFormat="0" applyProtection="0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4" fontId="118" fillId="85" borderId="22">
      <alignment horizontal="right" vertical="center"/>
    </xf>
    <xf numFmtId="0" fontId="8" fillId="0" borderId="0" applyNumberFormat="0" applyFont="0" applyFill="0" applyBorder="0" applyAlignment="0" applyProtection="0"/>
    <xf numFmtId="235" fontId="8" fillId="0" borderId="0" applyFill="0" applyBorder="0">
      <alignment horizontal="right"/>
      <protection hidden="1"/>
    </xf>
    <xf numFmtId="0" fontId="119" fillId="46" borderId="3">
      <alignment horizontal="center" vertical="center" wrapText="1"/>
      <protection hidden="1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20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22" fillId="51" borderId="0">
      <alignment wrapText="1"/>
    </xf>
    <xf numFmtId="0" fontId="123" fillId="0" borderId="0">
      <alignment horizontal="center"/>
    </xf>
    <xf numFmtId="0" fontId="41" fillId="0" borderId="2">
      <alignment horizontal="center"/>
    </xf>
    <xf numFmtId="40" fontId="124" fillId="0" borderId="0" applyBorder="0">
      <alignment horizontal="right"/>
    </xf>
    <xf numFmtId="0" fontId="125" fillId="0" borderId="33" applyNumberFormat="0" applyFill="0" applyAlignment="0" applyProtection="0"/>
    <xf numFmtId="0" fontId="6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49" fontId="15" fillId="0" borderId="0" applyFill="0" applyBorder="0" applyAlignment="0"/>
    <xf numFmtId="236" fontId="16" fillId="0" borderId="0" applyFill="0" applyBorder="0" applyAlignment="0"/>
    <xf numFmtId="237" fontId="16" fillId="0" borderId="0" applyFill="0" applyBorder="0" applyAlignment="0"/>
    <xf numFmtId="0" fontId="9" fillId="0" borderId="0" applyAlignment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9" fillId="0" borderId="0" applyFill="0" applyBorder="0" applyProtection="0">
      <alignment horizontal="left" vertical="top"/>
    </xf>
    <xf numFmtId="0" fontId="130" fillId="0" borderId="0" applyNumberFormat="0" applyFill="0" applyBorder="0" applyAlignment="0" applyProtection="0"/>
    <xf numFmtId="0" fontId="18" fillId="0" borderId="0" applyBorder="0"/>
    <xf numFmtId="182" fontId="131" fillId="0" borderId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68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132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69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130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186" fontId="11" fillId="6" borderId="0"/>
    <xf numFmtId="0" fontId="130" fillId="0" borderId="0" applyNumberFormat="0" applyFill="0" applyBorder="0" applyAlignment="0" applyProtection="0"/>
    <xf numFmtId="238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186" fontId="11" fillId="70" borderId="0">
      <protection locked="0"/>
    </xf>
    <xf numFmtId="0" fontId="19" fillId="58" borderId="20" applyNumberFormat="0" applyFont="0" applyAlignment="0" applyProtection="0"/>
    <xf numFmtId="0" fontId="126" fillId="0" borderId="0" applyNumberFormat="0" applyFill="0" applyBorder="0" applyAlignment="0" applyProtection="0"/>
    <xf numFmtId="240" fontId="42" fillId="0" borderId="0" applyFont="0" applyFill="0" applyBorder="0" applyAlignment="0" applyProtection="0"/>
    <xf numFmtId="241" fontId="42" fillId="0" borderId="0" applyFont="0" applyFill="0" applyBorder="0" applyAlignment="0" applyProtection="0"/>
    <xf numFmtId="242" fontId="42" fillId="0" borderId="0" applyFont="0" applyFill="0" applyBorder="0" applyAlignment="0" applyProtection="0"/>
    <xf numFmtId="243" fontId="42" fillId="0" borderId="0" applyFont="0" applyFill="0" applyBorder="0" applyAlignment="0" applyProtection="0"/>
    <xf numFmtId="244" fontId="42" fillId="0" borderId="0" applyFont="0" applyFill="0" applyBorder="0" applyAlignment="0" applyProtection="0"/>
    <xf numFmtId="245" fontId="42" fillId="0" borderId="0" applyFont="0" applyFill="0" applyBorder="0" applyAlignment="0" applyProtection="0"/>
    <xf numFmtId="246" fontId="42" fillId="0" borderId="0" applyFont="0" applyFill="0" applyBorder="0" applyAlignment="0" applyProtection="0"/>
    <xf numFmtId="247" fontId="42" fillId="0" borderId="0" applyFont="0" applyFill="0" applyBorder="0" applyAlignment="0" applyProtection="0"/>
    <xf numFmtId="1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0" fontId="24" fillId="10" borderId="0" applyNumberFormat="0" applyBorder="0" applyAlignment="0" applyProtection="0"/>
    <xf numFmtId="174" fontId="8" fillId="0" borderId="0"/>
    <xf numFmtId="174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1" fillId="43" borderId="7" applyNumberFormat="0" applyAlignment="0" applyProtection="0"/>
    <xf numFmtId="0" fontId="31" fillId="43" borderId="7" applyNumberFormat="0" applyAlignment="0" applyProtection="0"/>
    <xf numFmtId="0" fontId="33" fillId="44" borderId="8" applyNumberFormat="0" applyAlignment="0" applyProtection="0"/>
    <xf numFmtId="0" fontId="33" fillId="44" borderId="8" applyNumberFormat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56" fillId="0" borderId="0">
      <protection locked="0"/>
    </xf>
    <xf numFmtId="0" fontId="8" fillId="0" borderId="0"/>
    <xf numFmtId="0" fontId="58" fillId="0" borderId="0">
      <protection locked="0"/>
    </xf>
    <xf numFmtId="0" fontId="58" fillId="0" borderId="0">
      <protection locked="0"/>
    </xf>
    <xf numFmtId="0" fontId="54" fillId="14" borderId="7" applyNumberFormat="0" applyAlignment="0" applyProtection="0"/>
    <xf numFmtId="0" fontId="54" fillId="14" borderId="7" applyNumberFormat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8" fillId="0" borderId="0"/>
    <xf numFmtId="0" fontId="56" fillId="0" borderId="0">
      <protection locked="0"/>
    </xf>
    <xf numFmtId="0" fontId="13" fillId="0" borderId="0"/>
    <xf numFmtId="0" fontId="14" fillId="0" borderId="0"/>
    <xf numFmtId="0" fontId="8" fillId="0" borderId="0"/>
    <xf numFmtId="0" fontId="19" fillId="58" borderId="20" applyNumberFormat="0" applyFont="0" applyAlignment="0" applyProtection="0"/>
    <xf numFmtId="0" fontId="19" fillId="58" borderId="20" applyNumberFormat="0" applyFont="0" applyAlignment="0" applyProtection="0"/>
    <xf numFmtId="0" fontId="55" fillId="43" borderId="10" applyNumberFormat="0" applyAlignment="0" applyProtection="0"/>
    <xf numFmtId="0" fontId="55" fillId="43" borderId="10" applyNumberFormat="0" applyAlignment="0" applyProtection="0"/>
    <xf numFmtId="4" fontId="99" fillId="64" borderId="22" applyNumberFormat="0" applyProtection="0">
      <alignment vertical="center"/>
    </xf>
    <xf numFmtId="4" fontId="100" fillId="65" borderId="22" applyNumberFormat="0" applyProtection="0">
      <alignment vertical="center"/>
    </xf>
    <xf numFmtId="4" fontId="15" fillId="68" borderId="22" applyNumberFormat="0" applyProtection="0">
      <alignment horizontal="left" vertical="center" wrapText="1"/>
    </xf>
    <xf numFmtId="4" fontId="104" fillId="71" borderId="23" applyNumberFormat="0" applyProtection="0">
      <alignment horizontal="left" vertical="center"/>
    </xf>
    <xf numFmtId="4" fontId="106" fillId="81" borderId="24" applyNumberFormat="0" applyProtection="0">
      <alignment horizontal="left" vertical="center"/>
    </xf>
    <xf numFmtId="4" fontId="105" fillId="70" borderId="22" applyNumberFormat="0" applyProtection="0">
      <alignment horizontal="right" vertical="center"/>
    </xf>
    <xf numFmtId="4" fontId="105" fillId="85" borderId="22" applyNumberFormat="0" applyProtection="0">
      <alignment vertical="center"/>
    </xf>
    <xf numFmtId="4" fontId="110" fillId="85" borderId="22" applyNumberFormat="0" applyProtection="0">
      <alignment vertical="center"/>
    </xf>
    <xf numFmtId="4" fontId="106" fillId="70" borderId="30" applyNumberFormat="0" applyProtection="0">
      <alignment horizontal="left" vertical="center"/>
    </xf>
    <xf numFmtId="4" fontId="113" fillId="0" borderId="3" applyNumberFormat="0" applyProtection="0">
      <alignment horizontal="right" vertical="center"/>
    </xf>
    <xf numFmtId="4" fontId="110" fillId="85" borderId="22" applyNumberFormat="0" applyProtection="0">
      <alignment horizontal="right" vertical="center"/>
    </xf>
    <xf numFmtId="4" fontId="9" fillId="17" borderId="3" applyNumberFormat="0" applyProtection="0">
      <alignment horizontal="left" vertical="center" wrapText="1"/>
    </xf>
    <xf numFmtId="4" fontId="118" fillId="85" borderId="22" applyNumberFormat="0" applyProtection="0">
      <alignment horizontal="right" vertical="center"/>
    </xf>
    <xf numFmtId="0" fontId="67" fillId="0" borderId="0"/>
    <xf numFmtId="0" fontId="67" fillId="0" borderId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5" fillId="86" borderId="0" applyNumberFormat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39" borderId="0" applyNumberFormat="0" applyBorder="0" applyAlignment="0" applyProtection="0"/>
    <xf numFmtId="0" fontId="72" fillId="10" borderId="0" applyNumberFormat="0" applyBorder="0" applyAlignment="0" applyProtection="0"/>
    <xf numFmtId="0" fontId="32" fillId="43" borderId="7" applyNumberFormat="0" applyAlignment="0" applyProtection="0"/>
    <xf numFmtId="0" fontId="34" fillId="44" borderId="8" applyNumberFormat="0" applyAlignment="0" applyProtection="0"/>
    <xf numFmtId="0" fontId="128" fillId="0" borderId="0" applyNumberFormat="0" applyFill="0" applyBorder="0" applyAlignment="0" applyProtection="0"/>
    <xf numFmtId="0" fontId="142" fillId="0" borderId="0">
      <protection locked="0"/>
    </xf>
    <xf numFmtId="0" fontId="142" fillId="0" borderId="0">
      <protection locked="0"/>
    </xf>
    <xf numFmtId="0" fontId="143" fillId="0" borderId="0">
      <protection locked="0"/>
    </xf>
    <xf numFmtId="0" fontId="142" fillId="0" borderId="0">
      <protection locked="0"/>
    </xf>
    <xf numFmtId="0" fontId="142" fillId="0" borderId="0">
      <protection locked="0"/>
    </xf>
    <xf numFmtId="0" fontId="142" fillId="0" borderId="0">
      <protection locked="0"/>
    </xf>
    <xf numFmtId="0" fontId="143" fillId="0" borderId="0">
      <protection locked="0"/>
    </xf>
    <xf numFmtId="15" fontId="8" fillId="0" borderId="0" applyFont="0" applyFill="0" applyBorder="0" applyAlignment="0" applyProtection="0"/>
    <xf numFmtId="0" fontId="26" fillId="11" borderId="0" applyNumberFormat="0" applyBorder="0" applyAlignment="0" applyProtection="0"/>
    <xf numFmtId="0" fontId="132" fillId="0" borderId="15" applyNumberFormat="0" applyFill="0" applyAlignment="0" applyProtection="0"/>
    <xf numFmtId="0" fontId="133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144" fillId="0" borderId="0" applyNumberFormat="0" applyFill="0" applyBorder="0" applyAlignment="0" applyProtection="0">
      <alignment vertical="top"/>
      <protection locked="0"/>
    </xf>
    <xf numFmtId="0" fontId="64" fillId="14" borderId="7" applyNumberFormat="0" applyAlignment="0" applyProtection="0"/>
    <xf numFmtId="0" fontId="8" fillId="0" borderId="0" applyNumberFormat="0" applyAlignment="0" applyProtection="0"/>
    <xf numFmtId="0" fontId="36" fillId="0" borderId="9" applyNumberFormat="0" applyFill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0" fontId="14" fillId="0" borderId="0"/>
    <xf numFmtId="0" fontId="4" fillId="0" borderId="0"/>
    <xf numFmtId="0" fontId="5" fillId="0" borderId="0"/>
    <xf numFmtId="0" fontId="14" fillId="58" borderId="20" applyNumberFormat="0" applyFont="0" applyAlignment="0" applyProtection="0"/>
    <xf numFmtId="0" fontId="88" fillId="43" borderId="10" applyNumberFormat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" fontId="15" fillId="68" borderId="22" applyNumberFormat="0" applyProtection="0">
      <alignment horizontal="left" vertical="center" wrapText="1" indent="1" shrinkToFit="1"/>
    </xf>
    <xf numFmtId="0" fontId="13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39" borderId="0" applyNumberFormat="0" applyBorder="0" applyAlignment="0" applyProtection="0"/>
    <xf numFmtId="0" fontId="143" fillId="0" borderId="0">
      <protection locked="0"/>
    </xf>
    <xf numFmtId="15" fontId="8" fillId="0" borderId="0" applyFont="0" applyFill="0" applyBorder="0" applyAlignment="0" applyProtection="0"/>
    <xf numFmtId="0" fontId="64" fillId="14" borderId="7" applyNumberFormat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46" fillId="0" borderId="0" applyNumberFormat="0" applyFill="0" applyBorder="0" applyAlignment="0" applyProtection="0"/>
  </cellStyleXfs>
  <cellXfs count="392">
    <xf numFmtId="0" fontId="0" fillId="0" borderId="0" xfId="0"/>
    <xf numFmtId="0" fontId="7" fillId="3" borderId="0" xfId="0" applyFont="1" applyFill="1"/>
    <xf numFmtId="0" fontId="136" fillId="3" borderId="0" xfId="0" applyFont="1" applyFill="1"/>
    <xf numFmtId="0" fontId="138" fillId="3" borderId="0" xfId="0" applyFont="1" applyFill="1"/>
    <xf numFmtId="0" fontId="135" fillId="3" borderId="0" xfId="0" applyFont="1" applyFill="1"/>
    <xf numFmtId="0" fontId="140" fillId="3" borderId="0" xfId="0" applyFont="1" applyFill="1" applyAlignment="1">
      <alignment horizontal="center" wrapText="1"/>
    </xf>
    <xf numFmtId="0" fontId="138" fillId="2" borderId="0" xfId="0" applyFont="1" applyFill="1" applyAlignment="1">
      <alignment horizontal="left" indent="2"/>
    </xf>
    <xf numFmtId="170" fontId="138" fillId="5" borderId="0" xfId="1" applyNumberFormat="1" applyFont="1" applyFill="1" applyAlignment="1">
      <alignment horizontal="right" indent="1"/>
    </xf>
    <xf numFmtId="170" fontId="138" fillId="5" borderId="0" xfId="1" applyNumberFormat="1" applyFont="1" applyFill="1"/>
    <xf numFmtId="171" fontId="138" fillId="5" borderId="0" xfId="3684" applyNumberFormat="1" applyFont="1" applyFill="1" applyAlignment="1">
      <alignment horizontal="right"/>
    </xf>
    <xf numFmtId="170" fontId="135" fillId="3" borderId="0" xfId="0" applyNumberFormat="1" applyFont="1" applyFill="1"/>
    <xf numFmtId="171" fontId="138" fillId="5" borderId="0" xfId="3684" applyNumberFormat="1" applyFont="1" applyFill="1"/>
    <xf numFmtId="0" fontId="137" fillId="3" borderId="0" xfId="0" applyFont="1" applyFill="1"/>
    <xf numFmtId="3" fontId="137" fillId="3" borderId="0" xfId="0" applyNumberFormat="1" applyFont="1" applyFill="1" applyAlignment="1">
      <alignment horizontal="right"/>
    </xf>
    <xf numFmtId="171" fontId="137" fillId="3" borderId="0" xfId="3684" applyNumberFormat="1" applyFont="1" applyFill="1" applyAlignment="1">
      <alignment horizontal="right" wrapText="1"/>
    </xf>
    <xf numFmtId="0" fontId="139" fillId="3" borderId="0" xfId="0" applyFont="1" applyFill="1"/>
    <xf numFmtId="0" fontId="137" fillId="4" borderId="0" xfId="0" applyFont="1" applyFill="1"/>
    <xf numFmtId="1" fontId="137" fillId="4" borderId="0" xfId="0" applyNumberFormat="1" applyFont="1" applyFill="1" applyAlignment="1">
      <alignment horizontal="center" wrapText="1"/>
    </xf>
    <xf numFmtId="3" fontId="137" fillId="4" borderId="0" xfId="0" applyNumberFormat="1" applyFont="1" applyFill="1" applyAlignment="1">
      <alignment horizontal="right"/>
    </xf>
    <xf numFmtId="0" fontId="67" fillId="3" borderId="0" xfId="0" applyFont="1" applyFill="1"/>
    <xf numFmtId="0" fontId="135" fillId="3" borderId="0" xfId="0" applyFont="1" applyFill="1" applyAlignment="1">
      <alignment horizontal="right"/>
    </xf>
    <xf numFmtId="1" fontId="137" fillId="4" borderId="0" xfId="0" applyNumberFormat="1" applyFont="1" applyFill="1" applyAlignment="1">
      <alignment horizontal="right"/>
    </xf>
    <xf numFmtId="1" fontId="137" fillId="4" borderId="0" xfId="0" applyNumberFormat="1" applyFont="1" applyFill="1" applyAlignment="1">
      <alignment horizontal="right" wrapText="1"/>
    </xf>
    <xf numFmtId="0" fontId="139" fillId="2" borderId="0" xfId="0" applyFont="1" applyFill="1" applyAlignment="1">
      <alignment horizontal="left" indent="2"/>
    </xf>
    <xf numFmtId="170" fontId="139" fillId="5" borderId="0" xfId="1" applyNumberFormat="1" applyFont="1" applyFill="1" applyAlignment="1">
      <alignment horizontal="right" indent="1"/>
    </xf>
    <xf numFmtId="171" fontId="139" fillId="5" borderId="0" xfId="3684" applyNumberFormat="1" applyFont="1" applyFill="1"/>
    <xf numFmtId="0" fontId="38" fillId="3" borderId="0" xfId="0" applyFont="1" applyFill="1"/>
    <xf numFmtId="170" fontId="137" fillId="4" borderId="0" xfId="1" applyNumberFormat="1" applyFont="1" applyFill="1" applyAlignment="1">
      <alignment horizontal="center"/>
    </xf>
    <xf numFmtId="171" fontId="137" fillId="4" borderId="0" xfId="3684" applyNumberFormat="1" applyFont="1" applyFill="1" applyAlignment="1">
      <alignment horizontal="right"/>
    </xf>
    <xf numFmtId="170" fontId="7" fillId="5" borderId="0" xfId="1" applyNumberFormat="1" applyFont="1" applyFill="1" applyAlignment="1">
      <alignment horizontal="right" indent="1"/>
    </xf>
    <xf numFmtId="171" fontId="7" fillId="5" borderId="0" xfId="3684" applyNumberFormat="1" applyFont="1" applyFill="1"/>
    <xf numFmtId="170" fontId="139" fillId="5" borderId="0" xfId="1" applyNumberFormat="1" applyFont="1" applyFill="1"/>
    <xf numFmtId="0" fontId="141" fillId="3" borderId="0" xfId="0" applyFont="1" applyFill="1"/>
    <xf numFmtId="0" fontId="6" fillId="3" borderId="0" xfId="0" applyFont="1" applyFill="1"/>
    <xf numFmtId="170" fontId="6" fillId="5" borderId="0" xfId="1" applyNumberFormat="1" applyFont="1" applyFill="1" applyAlignment="1">
      <alignment horizontal="right" indent="1"/>
    </xf>
    <xf numFmtId="171" fontId="6" fillId="5" borderId="0" xfId="3684" applyNumberFormat="1" applyFont="1" applyFill="1"/>
    <xf numFmtId="1" fontId="137" fillId="3" borderId="0" xfId="0" applyNumberFormat="1" applyFont="1" applyFill="1" applyAlignment="1">
      <alignment horizontal="center"/>
    </xf>
    <xf numFmtId="1" fontId="137" fillId="3" borderId="0" xfId="0" applyNumberFormat="1" applyFont="1" applyFill="1" applyAlignment="1">
      <alignment horizontal="center" wrapText="1"/>
    </xf>
    <xf numFmtId="3" fontId="137" fillId="3" borderId="0" xfId="0" applyNumberFormat="1" applyFont="1" applyFill="1" applyAlignment="1">
      <alignment horizontal="center"/>
    </xf>
    <xf numFmtId="170" fontId="135" fillId="3" borderId="0" xfId="1" applyNumberFormat="1" applyFont="1" applyFill="1"/>
    <xf numFmtId="171" fontId="135" fillId="3" borderId="0" xfId="3684" applyNumberFormat="1" applyFont="1" applyFill="1"/>
    <xf numFmtId="3" fontId="135" fillId="3" borderId="0" xfId="0" applyNumberFormat="1" applyFont="1" applyFill="1"/>
    <xf numFmtId="1" fontId="137" fillId="4" borderId="0" xfId="0" applyNumberFormat="1" applyFont="1" applyFill="1" applyAlignment="1">
      <alignment horizontal="center"/>
    </xf>
    <xf numFmtId="3" fontId="137" fillId="4" borderId="0" xfId="0" applyNumberFormat="1" applyFont="1" applyFill="1" applyAlignment="1">
      <alignment horizontal="center"/>
    </xf>
    <xf numFmtId="0" fontId="147" fillId="0" borderId="44" xfId="0" applyFont="1" applyBorder="1" applyAlignment="1">
      <alignment vertical="center" wrapText="1"/>
    </xf>
    <xf numFmtId="0" fontId="147" fillId="0" borderId="44" xfId="0" applyFont="1" applyBorder="1" applyAlignment="1">
      <alignment horizontal="center" vertical="center" wrapText="1"/>
    </xf>
    <xf numFmtId="0" fontId="148" fillId="3" borderId="45" xfId="0" applyFont="1" applyFill="1" applyBorder="1"/>
    <xf numFmtId="41" fontId="148" fillId="3" borderId="45" xfId="3685" applyFont="1" applyFill="1" applyBorder="1" applyAlignment="1">
      <alignment horizontal="right" vertical="center"/>
    </xf>
    <xf numFmtId="171" fontId="148" fillId="3" borderId="45" xfId="3684" applyNumberFormat="1" applyFont="1" applyFill="1" applyBorder="1" applyAlignment="1">
      <alignment horizontal="right" vertical="center"/>
    </xf>
    <xf numFmtId="0" fontId="149" fillId="0" borderId="0" xfId="0" applyFont="1"/>
    <xf numFmtId="41" fontId="149" fillId="0" borderId="0" xfId="3685" applyFont="1" applyFill="1" applyBorder="1" applyAlignment="1">
      <alignment horizontal="right" vertical="center"/>
    </xf>
    <xf numFmtId="171" fontId="149" fillId="0" borderId="0" xfId="3684" applyNumberFormat="1" applyFont="1" applyFill="1" applyBorder="1" applyAlignment="1">
      <alignment horizontal="right" vertical="center"/>
    </xf>
    <xf numFmtId="0" fontId="149" fillId="0" borderId="44" xfId="0" applyFont="1" applyBorder="1"/>
    <xf numFmtId="41" fontId="149" fillId="0" borderId="44" xfId="3685" applyFont="1" applyFill="1" applyBorder="1" applyAlignment="1">
      <alignment horizontal="right" vertical="center"/>
    </xf>
    <xf numFmtId="171" fontId="149" fillId="0" borderId="44" xfId="3684" applyNumberFormat="1" applyFont="1" applyFill="1" applyBorder="1" applyAlignment="1">
      <alignment horizontal="right" vertical="center"/>
    </xf>
    <xf numFmtId="0" fontId="147" fillId="3" borderId="45" xfId="0" applyFont="1" applyFill="1" applyBorder="1" applyAlignment="1">
      <alignment vertical="center"/>
    </xf>
    <xf numFmtId="41" fontId="147" fillId="3" borderId="45" xfId="3685" applyFont="1" applyFill="1" applyBorder="1" applyAlignment="1">
      <alignment horizontal="right" vertical="center"/>
    </xf>
    <xf numFmtId="171" fontId="147" fillId="3" borderId="45" xfId="3684" applyNumberFormat="1" applyFont="1" applyFill="1" applyBorder="1" applyAlignment="1">
      <alignment horizontal="right" vertical="center"/>
    </xf>
    <xf numFmtId="0" fontId="150" fillId="3" borderId="0" xfId="0" applyFont="1" applyFill="1"/>
    <xf numFmtId="0" fontId="151" fillId="3" borderId="0" xfId="0" applyFont="1" applyFill="1"/>
    <xf numFmtId="0" fontId="153" fillId="3" borderId="0" xfId="0" applyFont="1" applyFill="1" applyAlignment="1">
      <alignment wrapText="1"/>
    </xf>
    <xf numFmtId="41" fontId="155" fillId="3" borderId="0" xfId="3685" applyFont="1" applyFill="1"/>
    <xf numFmtId="0" fontId="153" fillId="3" borderId="0" xfId="0" applyFont="1" applyFill="1"/>
    <xf numFmtId="0" fontId="156" fillId="2" borderId="36" xfId="0" applyFont="1" applyFill="1" applyBorder="1" applyAlignment="1">
      <alignment horizontal="center" vertical="center" wrapText="1"/>
    </xf>
    <xf numFmtId="0" fontId="157" fillId="3" borderId="0" xfId="0" applyFont="1" applyFill="1"/>
    <xf numFmtId="0" fontId="150" fillId="3" borderId="0" xfId="0" applyFont="1" applyFill="1" applyAlignment="1">
      <alignment vertical="center"/>
    </xf>
    <xf numFmtId="41" fontId="149" fillId="0" borderId="0" xfId="0" applyNumberFormat="1" applyFont="1"/>
    <xf numFmtId="0" fontId="157" fillId="0" borderId="0" xfId="0" applyFont="1"/>
    <xf numFmtId="3" fontId="157" fillId="3" borderId="0" xfId="0" applyNumberFormat="1" applyFont="1" applyFill="1" applyAlignment="1">
      <alignment horizontal="right" wrapText="1"/>
    </xf>
    <xf numFmtId="0" fontId="149" fillId="0" borderId="0" xfId="0" applyFont="1" applyAlignment="1">
      <alignment vertical="center"/>
    </xf>
    <xf numFmtId="41" fontId="148" fillId="0" borderId="0" xfId="3685" applyFont="1" applyFill="1" applyBorder="1" applyAlignment="1">
      <alignment horizontal="right" vertical="center"/>
    </xf>
    <xf numFmtId="0" fontId="149" fillId="0" borderId="44" xfId="0" applyFont="1" applyBorder="1" applyAlignment="1">
      <alignment vertical="center"/>
    </xf>
    <xf numFmtId="41" fontId="148" fillId="0" borderId="44" xfId="3685" applyFont="1" applyFill="1" applyBorder="1" applyAlignment="1">
      <alignment horizontal="right" vertical="center"/>
    </xf>
    <xf numFmtId="0" fontId="148" fillId="0" borderId="45" xfId="0" applyFont="1" applyBorder="1" applyAlignment="1">
      <alignment vertical="center"/>
    </xf>
    <xf numFmtId="41" fontId="148" fillId="0" borderId="45" xfId="3685" applyFont="1" applyFill="1" applyBorder="1" applyAlignment="1">
      <alignment horizontal="right" vertical="center"/>
    </xf>
    <xf numFmtId="0" fontId="149" fillId="0" borderId="45" xfId="0" applyFont="1" applyBorder="1" applyAlignment="1">
      <alignment vertical="center"/>
    </xf>
    <xf numFmtId="41" fontId="149" fillId="0" borderId="45" xfId="3685" applyFont="1" applyFill="1" applyBorder="1" applyAlignment="1">
      <alignment horizontal="right" vertical="center"/>
    </xf>
    <xf numFmtId="0" fontId="158" fillId="0" borderId="45" xfId="0" applyFont="1" applyBorder="1" applyAlignment="1">
      <alignment vertical="center"/>
    </xf>
    <xf numFmtId="41" fontId="158" fillId="0" borderId="45" xfId="3685" applyFont="1" applyFill="1" applyBorder="1" applyAlignment="1">
      <alignment horizontal="right" vertical="center"/>
    </xf>
    <xf numFmtId="0" fontId="147" fillId="0" borderId="0" xfId="0" applyFont="1" applyAlignment="1">
      <alignment horizontal="center" vertical="center" wrapText="1"/>
    </xf>
    <xf numFmtId="0" fontId="147" fillId="0" borderId="45" xfId="0" applyFont="1" applyBorder="1" applyAlignment="1">
      <alignment horizontal="center" vertical="center" wrapText="1"/>
    </xf>
    <xf numFmtId="3" fontId="159" fillId="0" borderId="0" xfId="0" applyNumberFormat="1" applyFont="1" applyAlignment="1">
      <alignment horizontal="left" vertical="center"/>
    </xf>
    <xf numFmtId="250" fontId="159" fillId="0" borderId="0" xfId="3685" applyNumberFormat="1" applyFont="1" applyFill="1" applyBorder="1" applyAlignment="1">
      <alignment horizontal="center" vertical="center"/>
    </xf>
    <xf numFmtId="171" fontId="159" fillId="0" borderId="0" xfId="3684" applyNumberFormat="1" applyFont="1" applyFill="1" applyBorder="1" applyAlignment="1">
      <alignment horizontal="center" vertical="center"/>
    </xf>
    <xf numFmtId="171" fontId="160" fillId="0" borderId="0" xfId="3684" applyNumberFormat="1" applyFont="1" applyFill="1" applyBorder="1" applyAlignment="1">
      <alignment horizontal="center" vertical="center"/>
    </xf>
    <xf numFmtId="0" fontId="160" fillId="0" borderId="40" xfId="0" applyFont="1" applyBorder="1" applyAlignment="1">
      <alignment vertical="center"/>
    </xf>
    <xf numFmtId="250" fontId="160" fillId="0" borderId="40" xfId="3685" applyNumberFormat="1" applyFont="1" applyFill="1" applyBorder="1" applyAlignment="1">
      <alignment horizontal="center" vertical="center"/>
    </xf>
    <xf numFmtId="171" fontId="160" fillId="0" borderId="40" xfId="3684" applyNumberFormat="1" applyFont="1" applyFill="1" applyBorder="1" applyAlignment="1">
      <alignment horizontal="center" vertical="center"/>
    </xf>
    <xf numFmtId="0" fontId="147" fillId="0" borderId="45" xfId="0" applyFont="1" applyBorder="1" applyAlignment="1">
      <alignment horizontal="left" vertical="center" wrapText="1"/>
    </xf>
    <xf numFmtId="250" fontId="147" fillId="0" borderId="45" xfId="3685" applyNumberFormat="1" applyFont="1" applyBorder="1" applyAlignment="1">
      <alignment horizontal="center" vertical="center" wrapText="1"/>
    </xf>
    <xf numFmtId="171" fontId="147" fillId="0" borderId="0" xfId="3684" applyNumberFormat="1" applyFont="1" applyAlignment="1">
      <alignment horizontal="center" vertical="center" wrapText="1"/>
    </xf>
    <xf numFmtId="171" fontId="147" fillId="0" borderId="45" xfId="3684" applyNumberFormat="1" applyFont="1" applyBorder="1" applyAlignment="1">
      <alignment horizontal="center" vertical="center" wrapText="1"/>
    </xf>
    <xf numFmtId="0" fontId="147" fillId="0" borderId="47" xfId="0" applyFont="1" applyBorder="1" applyAlignment="1">
      <alignment horizontal="left" vertical="center" wrapText="1"/>
    </xf>
    <xf numFmtId="171" fontId="147" fillId="0" borderId="47" xfId="3684" applyNumberFormat="1" applyFont="1" applyBorder="1" applyAlignment="1">
      <alignment horizontal="center" vertical="center" wrapText="1"/>
    </xf>
    <xf numFmtId="0" fontId="161" fillId="0" borderId="0" xfId="0" applyFont="1"/>
    <xf numFmtId="0" fontId="161" fillId="0" borderId="0" xfId="0" applyFont="1" applyAlignment="1">
      <alignment vertical="center"/>
    </xf>
    <xf numFmtId="41" fontId="161" fillId="0" borderId="0" xfId="3685" applyFont="1" applyBorder="1" applyAlignment="1">
      <alignment vertical="center"/>
    </xf>
    <xf numFmtId="41" fontId="161" fillId="0" borderId="0" xfId="3685" applyFont="1" applyAlignment="1">
      <alignment vertical="center"/>
    </xf>
    <xf numFmtId="0" fontId="162" fillId="0" borderId="0" xfId="0" applyFont="1" applyAlignment="1">
      <alignment vertical="center"/>
    </xf>
    <xf numFmtId="0" fontId="163" fillId="0" borderId="0" xfId="0" applyFont="1" applyAlignment="1">
      <alignment horizontal="center" vertical="center" wrapText="1"/>
    </xf>
    <xf numFmtId="17" fontId="165" fillId="87" borderId="39" xfId="0" quotePrefix="1" applyNumberFormat="1" applyFont="1" applyFill="1" applyBorder="1" applyAlignment="1">
      <alignment horizontal="center" vertical="center" wrapText="1"/>
    </xf>
    <xf numFmtId="17" fontId="165" fillId="0" borderId="0" xfId="0" quotePrefix="1" applyNumberFormat="1" applyFont="1" applyAlignment="1">
      <alignment horizontal="center" vertical="center" wrapText="1"/>
    </xf>
    <xf numFmtId="0" fontId="149" fillId="0" borderId="0" xfId="0" applyFont="1" applyAlignment="1">
      <alignment horizontal="left" vertical="center"/>
    </xf>
    <xf numFmtId="171" fontId="149" fillId="0" borderId="0" xfId="3684" applyNumberFormat="1" applyFont="1" applyFill="1" applyBorder="1" applyAlignment="1">
      <alignment horizontal="center" vertical="center"/>
    </xf>
    <xf numFmtId="0" fontId="166" fillId="0" borderId="0" xfId="0" applyFont="1"/>
    <xf numFmtId="0" fontId="165" fillId="87" borderId="40" xfId="0" applyFont="1" applyFill="1" applyBorder="1" applyAlignment="1">
      <alignment horizontal="left" vertical="center"/>
    </xf>
    <xf numFmtId="41" fontId="165" fillId="87" borderId="40" xfId="3685" applyFont="1" applyFill="1" applyBorder="1" applyAlignment="1">
      <alignment horizontal="right" vertical="center"/>
    </xf>
    <xf numFmtId="171" fontId="165" fillId="87" borderId="40" xfId="3684" applyNumberFormat="1" applyFont="1" applyFill="1" applyBorder="1" applyAlignment="1">
      <alignment horizontal="right" vertical="center"/>
    </xf>
    <xf numFmtId="41" fontId="168" fillId="89" borderId="40" xfId="3685" applyFont="1" applyFill="1" applyBorder="1" applyAlignment="1">
      <alignment horizontal="right" vertical="center"/>
    </xf>
    <xf numFmtId="171" fontId="168" fillId="0" borderId="0" xfId="3684" applyNumberFormat="1" applyFont="1" applyFill="1" applyBorder="1" applyAlignment="1">
      <alignment horizontal="center" vertical="center"/>
    </xf>
    <xf numFmtId="0" fontId="169" fillId="0" borderId="40" xfId="0" applyFont="1" applyBorder="1" applyAlignment="1">
      <alignment horizontal="left" vertical="center"/>
    </xf>
    <xf numFmtId="171" fontId="169" fillId="0" borderId="40" xfId="3684" applyNumberFormat="1" applyFont="1" applyFill="1" applyBorder="1" applyAlignment="1">
      <alignment horizontal="right" vertical="center"/>
    </xf>
    <xf numFmtId="171" fontId="169" fillId="0" borderId="40" xfId="3684" applyNumberFormat="1" applyFont="1" applyBorder="1" applyAlignment="1">
      <alignment horizontal="right" vertical="center"/>
    </xf>
    <xf numFmtId="171" fontId="169" fillId="0" borderId="0" xfId="3684" applyNumberFormat="1" applyFont="1" applyFill="1" applyBorder="1" applyAlignment="1">
      <alignment horizontal="center" vertical="center"/>
    </xf>
    <xf numFmtId="41" fontId="169" fillId="0" borderId="40" xfId="3685" applyFont="1" applyFill="1" applyBorder="1" applyAlignment="1">
      <alignment horizontal="right" vertical="center"/>
    </xf>
    <xf numFmtId="41" fontId="169" fillId="0" borderId="40" xfId="3685" applyFont="1" applyBorder="1" applyAlignment="1">
      <alignment horizontal="right" vertical="center"/>
    </xf>
    <xf numFmtId="171" fontId="168" fillId="89" borderId="40" xfId="3684" applyNumberFormat="1" applyFont="1" applyFill="1" applyBorder="1" applyAlignment="1">
      <alignment horizontal="right" vertical="center"/>
    </xf>
    <xf numFmtId="0" fontId="170" fillId="0" borderId="0" xfId="0" applyFont="1"/>
    <xf numFmtId="0" fontId="170" fillId="0" borderId="0" xfId="0" applyFont="1" applyAlignment="1">
      <alignment horizontal="center"/>
    </xf>
    <xf numFmtId="0" fontId="171" fillId="0" borderId="0" xfId="0" applyFont="1"/>
    <xf numFmtId="0" fontId="172" fillId="0" borderId="0" xfId="3686" applyFont="1"/>
    <xf numFmtId="10" fontId="161" fillId="0" borderId="0" xfId="3684" applyNumberFormat="1" applyFont="1" applyAlignment="1">
      <alignment vertical="center"/>
    </xf>
    <xf numFmtId="0" fontId="152" fillId="3" borderId="0" xfId="0" applyFont="1" applyFill="1"/>
    <xf numFmtId="3" fontId="173" fillId="3" borderId="34" xfId="0" applyNumberFormat="1" applyFont="1" applyFill="1" applyBorder="1" applyAlignment="1">
      <alignment wrapText="1"/>
    </xf>
    <xf numFmtId="0" fontId="174" fillId="3" borderId="0" xfId="0" applyFont="1" applyFill="1" applyAlignment="1">
      <alignment horizontal="left" wrapText="1"/>
    </xf>
    <xf numFmtId="0" fontId="175" fillId="3" borderId="34" xfId="0" applyFont="1" applyFill="1" applyBorder="1"/>
    <xf numFmtId="0" fontId="176" fillId="3" borderId="34" xfId="0" applyFont="1" applyFill="1" applyBorder="1"/>
    <xf numFmtId="3" fontId="155" fillId="3" borderId="0" xfId="0" applyNumberFormat="1" applyFont="1" applyFill="1" applyAlignment="1">
      <alignment wrapText="1"/>
    </xf>
    <xf numFmtId="0" fontId="177" fillId="3" borderId="0" xfId="0" applyFont="1" applyFill="1" applyAlignment="1">
      <alignment horizontal="left" wrapText="1"/>
    </xf>
    <xf numFmtId="0" fontId="178" fillId="3" borderId="0" xfId="0" applyFont="1" applyFill="1"/>
    <xf numFmtId="0" fontId="161" fillId="3" borderId="0" xfId="0" applyFont="1" applyFill="1"/>
    <xf numFmtId="0" fontId="179" fillId="3" borderId="0" xfId="0" applyFont="1" applyFill="1" applyAlignment="1">
      <alignment horizontal="center" vertical="center" wrapText="1"/>
    </xf>
    <xf numFmtId="0" fontId="171" fillId="3" borderId="0" xfId="0" applyFont="1" applyFill="1"/>
    <xf numFmtId="0" fontId="149" fillId="0" borderId="40" xfId="0" applyFont="1" applyBorder="1" applyAlignment="1">
      <alignment horizontal="center" vertical="center"/>
    </xf>
    <xf numFmtId="41" fontId="149" fillId="0" borderId="40" xfId="3685" applyFont="1" applyFill="1" applyBorder="1" applyAlignment="1">
      <alignment horizontal="center" vertical="center"/>
    </xf>
    <xf numFmtId="41" fontId="149" fillId="0" borderId="0" xfId="3685" applyFont="1" applyFill="1" applyBorder="1" applyAlignment="1">
      <alignment horizontal="center" vertical="center"/>
    </xf>
    <xf numFmtId="3" fontId="180" fillId="3" borderId="0" xfId="0" applyNumberFormat="1" applyFont="1" applyFill="1" applyAlignment="1">
      <alignment horizontal="right" wrapText="1"/>
    </xf>
    <xf numFmtId="0" fontId="181" fillId="0" borderId="0" xfId="0" applyFont="1" applyAlignment="1">
      <alignment wrapText="1"/>
    </xf>
    <xf numFmtId="171" fontId="149" fillId="0" borderId="0" xfId="3684" applyNumberFormat="1" applyFont="1" applyFill="1" applyBorder="1" applyAlignment="1">
      <alignment horizontal="center" wrapText="1"/>
    </xf>
    <xf numFmtId="0" fontId="182" fillId="3" borderId="0" xfId="0" applyFont="1" applyFill="1"/>
    <xf numFmtId="170" fontId="180" fillId="3" borderId="0" xfId="2289" applyNumberFormat="1" applyFont="1" applyFill="1" applyBorder="1" applyAlignment="1">
      <alignment horizontal="right" wrapText="1"/>
    </xf>
    <xf numFmtId="3" fontId="183" fillId="3" borderId="0" xfId="0" applyNumberFormat="1" applyFont="1" applyFill="1" applyAlignment="1">
      <alignment horizontal="right" wrapText="1"/>
    </xf>
    <xf numFmtId="0" fontId="163" fillId="0" borderId="40" xfId="0" applyFont="1" applyBorder="1" applyAlignment="1">
      <alignment horizontal="left" vertical="center"/>
    </xf>
    <xf numFmtId="41" fontId="163" fillId="0" borderId="40" xfId="3685" applyFont="1" applyFill="1" applyBorder="1" applyAlignment="1">
      <alignment horizontal="right" vertical="center"/>
    </xf>
    <xf numFmtId="171" fontId="163" fillId="0" borderId="40" xfId="3684" applyNumberFormat="1" applyFont="1" applyFill="1" applyBorder="1" applyAlignment="1">
      <alignment horizontal="center" vertical="center"/>
    </xf>
    <xf numFmtId="171" fontId="163" fillId="0" borderId="0" xfId="3684" applyNumberFormat="1" applyFont="1" applyFill="1" applyBorder="1" applyAlignment="1">
      <alignment horizontal="center" vertical="center"/>
    </xf>
    <xf numFmtId="171" fontId="183" fillId="3" borderId="0" xfId="3684" applyNumberFormat="1" applyFont="1" applyFill="1" applyBorder="1" applyAlignment="1">
      <alignment horizontal="right" wrapText="1"/>
    </xf>
    <xf numFmtId="171" fontId="163" fillId="0" borderId="40" xfId="3684" applyNumberFormat="1" applyFont="1" applyFill="1" applyBorder="1" applyAlignment="1">
      <alignment horizontal="right" vertical="center"/>
    </xf>
    <xf numFmtId="3" fontId="182" fillId="3" borderId="0" xfId="0" applyNumberFormat="1" applyFont="1" applyFill="1"/>
    <xf numFmtId="171" fontId="180" fillId="3" borderId="35" xfId="3684" applyNumberFormat="1" applyFont="1" applyFill="1" applyBorder="1" applyAlignment="1">
      <alignment horizontal="right" wrapText="1"/>
    </xf>
    <xf numFmtId="0" fontId="181" fillId="0" borderId="0" xfId="0" applyFont="1" applyAlignment="1">
      <alignment vertical="center" wrapText="1"/>
    </xf>
    <xf numFmtId="171" fontId="149" fillId="0" borderId="0" xfId="3684" applyNumberFormat="1" applyFont="1" applyFill="1" applyBorder="1" applyAlignment="1">
      <alignment horizontal="center" vertical="center" wrapText="1"/>
    </xf>
    <xf numFmtId="170" fontId="182" fillId="3" borderId="0" xfId="1" applyNumberFormat="1" applyFont="1" applyFill="1"/>
    <xf numFmtId="0" fontId="149" fillId="3" borderId="0" xfId="0" applyFont="1" applyFill="1"/>
    <xf numFmtId="0" fontId="179" fillId="87" borderId="41" xfId="0" applyFont="1" applyFill="1" applyBorder="1" applyAlignment="1">
      <alignment horizontal="left" vertical="center" wrapText="1"/>
    </xf>
    <xf numFmtId="0" fontId="184" fillId="3" borderId="0" xfId="0" applyFont="1" applyFill="1"/>
    <xf numFmtId="171" fontId="180" fillId="3" borderId="0" xfId="3684" applyNumberFormat="1" applyFont="1" applyFill="1" applyBorder="1" applyAlignment="1">
      <alignment horizontal="right" wrapText="1"/>
    </xf>
    <xf numFmtId="0" fontId="179" fillId="87" borderId="39" xfId="0" applyFont="1" applyFill="1" applyBorder="1" applyAlignment="1">
      <alignment wrapText="1"/>
    </xf>
    <xf numFmtId="0" fontId="185" fillId="0" borderId="0" xfId="0" applyFont="1" applyAlignment="1">
      <alignment wrapText="1"/>
    </xf>
    <xf numFmtId="171" fontId="185" fillId="0" borderId="0" xfId="3684" applyNumberFormat="1" applyFont="1" applyFill="1" applyBorder="1" applyAlignment="1">
      <alignment horizontal="right" wrapText="1"/>
    </xf>
    <xf numFmtId="9" fontId="185" fillId="0" borderId="0" xfId="0" applyNumberFormat="1" applyFont="1" applyAlignment="1">
      <alignment horizontal="right" wrapText="1"/>
    </xf>
    <xf numFmtId="9" fontId="185" fillId="0" borderId="0" xfId="3684" applyFont="1" applyFill="1" applyBorder="1" applyAlignment="1">
      <alignment horizontal="right" wrapText="1"/>
    </xf>
    <xf numFmtId="171" fontId="149" fillId="0" borderId="0" xfId="3684" applyNumberFormat="1" applyFont="1" applyFill="1" applyBorder="1" applyAlignment="1">
      <alignment horizontal="right" wrapText="1"/>
    </xf>
    <xf numFmtId="9" fontId="180" fillId="3" borderId="0" xfId="3684" applyFont="1" applyFill="1" applyBorder="1" applyAlignment="1">
      <alignment horizontal="right" wrapText="1"/>
    </xf>
    <xf numFmtId="0" fontId="186" fillId="3" borderId="0" xfId="0" applyFont="1" applyFill="1" applyAlignment="1">
      <alignment wrapText="1"/>
    </xf>
    <xf numFmtId="0" fontId="185" fillId="3" borderId="0" xfId="0" applyFont="1" applyFill="1"/>
    <xf numFmtId="170" fontId="180" fillId="3" borderId="0" xfId="1" applyNumberFormat="1" applyFont="1" applyFill="1" applyBorder="1" applyAlignment="1">
      <alignment horizontal="right" wrapText="1"/>
    </xf>
    <xf numFmtId="41" fontId="149" fillId="0" borderId="0" xfId="3685" applyFont="1" applyFill="1" applyBorder="1" applyAlignment="1">
      <alignment horizontal="center"/>
    </xf>
    <xf numFmtId="41" fontId="149" fillId="0" borderId="0" xfId="3685" applyFont="1" applyFill="1" applyBorder="1" applyAlignment="1">
      <alignment horizontal="center" wrapText="1"/>
    </xf>
    <xf numFmtId="0" fontId="186" fillId="3" borderId="0" xfId="0" applyFont="1" applyFill="1" applyAlignment="1">
      <alignment horizontal="center" vertical="center" wrapText="1"/>
    </xf>
    <xf numFmtId="0" fontId="3" fillId="3" borderId="0" xfId="0" applyFont="1" applyFill="1"/>
    <xf numFmtId="41" fontId="163" fillId="0" borderId="40" xfId="3685" applyFont="1" applyFill="1" applyBorder="1" applyAlignment="1">
      <alignment horizontal="center" vertical="center"/>
    </xf>
    <xf numFmtId="41" fontId="163" fillId="0" borderId="0" xfId="3685" applyFont="1" applyFill="1" applyBorder="1" applyAlignment="1">
      <alignment horizontal="center" vertical="center"/>
    </xf>
    <xf numFmtId="41" fontId="149" fillId="3" borderId="0" xfId="0" applyNumberFormat="1" applyFont="1" applyFill="1"/>
    <xf numFmtId="171" fontId="149" fillId="3" borderId="0" xfId="0" applyNumberFormat="1" applyFont="1" applyFill="1"/>
    <xf numFmtId="3" fontId="187" fillId="3" borderId="0" xfId="0" applyNumberFormat="1" applyFont="1" applyFill="1" applyAlignment="1">
      <alignment horizontal="right" wrapText="1"/>
    </xf>
    <xf numFmtId="3" fontId="149" fillId="3" borderId="0" xfId="0" applyNumberFormat="1" applyFont="1" applyFill="1"/>
    <xf numFmtId="3" fontId="155" fillId="3" borderId="0" xfId="0" applyNumberFormat="1" applyFont="1" applyFill="1" applyAlignment="1">
      <alignment horizontal="right" wrapText="1"/>
    </xf>
    <xf numFmtId="0" fontId="155" fillId="3" borderId="0" xfId="0" applyFont="1" applyFill="1" applyAlignment="1">
      <alignment wrapText="1"/>
    </xf>
    <xf numFmtId="171" fontId="155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Alignment="1">
      <alignment horizontal="right" wrapText="1"/>
    </xf>
    <xf numFmtId="0" fontId="161" fillId="3" borderId="0" xfId="0" applyFont="1" applyFill="1" applyAlignment="1">
      <alignment wrapText="1"/>
    </xf>
    <xf numFmtId="0" fontId="181" fillId="0" borderId="40" xfId="0" applyFont="1" applyBorder="1" applyAlignment="1">
      <alignment horizontal="center" vertical="center"/>
    </xf>
    <xf numFmtId="41" fontId="181" fillId="0" borderId="40" xfId="3685" applyFont="1" applyFill="1" applyBorder="1" applyAlignment="1">
      <alignment horizontal="center" vertical="center"/>
    </xf>
    <xf numFmtId="41" fontId="181" fillId="0" borderId="0" xfId="3685" applyFont="1" applyFill="1" applyBorder="1" applyAlignment="1">
      <alignment horizontal="center" vertical="center"/>
    </xf>
    <xf numFmtId="17" fontId="179" fillId="87" borderId="39" xfId="0" quotePrefix="1" applyNumberFormat="1" applyFont="1" applyFill="1" applyBorder="1" applyAlignment="1">
      <alignment horizontal="center" vertical="center" wrapText="1"/>
    </xf>
    <xf numFmtId="17" fontId="179" fillId="0" borderId="0" xfId="0" quotePrefix="1" applyNumberFormat="1" applyFont="1" applyAlignment="1">
      <alignment horizontal="center" vertical="center" wrapText="1"/>
    </xf>
    <xf numFmtId="41" fontId="181" fillId="0" borderId="0" xfId="3685" applyFont="1" applyFill="1" applyBorder="1" applyAlignment="1">
      <alignment horizontal="right"/>
    </xf>
    <xf numFmtId="171" fontId="181" fillId="0" borderId="0" xfId="3684" applyNumberFormat="1" applyFont="1" applyFill="1" applyBorder="1" applyAlignment="1">
      <alignment horizontal="center" wrapText="1"/>
    </xf>
    <xf numFmtId="41" fontId="181" fillId="0" borderId="0" xfId="3685" applyFont="1" applyFill="1" applyBorder="1" applyAlignment="1">
      <alignment horizontal="right" wrapText="1"/>
    </xf>
    <xf numFmtId="41" fontId="181" fillId="0" borderId="0" xfId="3685" applyFont="1" applyFill="1" applyBorder="1" applyAlignment="1">
      <alignment horizontal="right" vertical="center"/>
    </xf>
    <xf numFmtId="171" fontId="181" fillId="0" borderId="0" xfId="3684" applyNumberFormat="1" applyFont="1" applyFill="1" applyBorder="1" applyAlignment="1">
      <alignment horizontal="center" vertical="center" wrapText="1"/>
    </xf>
    <xf numFmtId="41" fontId="181" fillId="0" borderId="0" xfId="3685" applyFont="1" applyFill="1" applyBorder="1" applyAlignment="1">
      <alignment horizontal="right" vertical="center" wrapText="1"/>
    </xf>
    <xf numFmtId="41" fontId="179" fillId="87" borderId="41" xfId="3685" applyFont="1" applyFill="1" applyBorder="1" applyAlignment="1">
      <alignment horizontal="right" vertical="center" wrapText="1"/>
    </xf>
    <xf numFmtId="171" fontId="179" fillId="87" borderId="41" xfId="3684" applyNumberFormat="1" applyFont="1" applyFill="1" applyBorder="1" applyAlignment="1">
      <alignment horizontal="center" vertical="center" wrapText="1"/>
    </xf>
    <xf numFmtId="171" fontId="179" fillId="0" borderId="0" xfId="3684" applyNumberFormat="1" applyFont="1" applyFill="1" applyBorder="1" applyAlignment="1">
      <alignment horizontal="center" vertical="center" wrapText="1"/>
    </xf>
    <xf numFmtId="171" fontId="179" fillId="87" borderId="39" xfId="3684" applyNumberFormat="1" applyFont="1" applyFill="1" applyBorder="1" applyAlignment="1">
      <alignment horizontal="right" wrapText="1"/>
    </xf>
    <xf numFmtId="171" fontId="179" fillId="87" borderId="39" xfId="3684" applyNumberFormat="1" applyFont="1" applyFill="1" applyBorder="1" applyAlignment="1">
      <alignment horizontal="center" wrapText="1"/>
    </xf>
    <xf numFmtId="171" fontId="179" fillId="0" borderId="0" xfId="3684" applyNumberFormat="1" applyFont="1" applyFill="1" applyBorder="1" applyAlignment="1">
      <alignment horizontal="center" wrapText="1"/>
    </xf>
    <xf numFmtId="171" fontId="181" fillId="0" borderId="0" xfId="3684" applyNumberFormat="1" applyFont="1" applyFill="1" applyBorder="1" applyAlignment="1">
      <alignment horizontal="right" wrapText="1"/>
    </xf>
    <xf numFmtId="171" fontId="181" fillId="0" borderId="0" xfId="3684" applyNumberFormat="1" applyFont="1" applyFill="1" applyBorder="1" applyAlignment="1">
      <alignment horizontal="right" vertical="center" wrapText="1"/>
    </xf>
    <xf numFmtId="171" fontId="179" fillId="87" borderId="41" xfId="3684" applyNumberFormat="1" applyFont="1" applyFill="1" applyBorder="1" applyAlignment="1">
      <alignment horizontal="right" vertical="center" wrapText="1"/>
    </xf>
    <xf numFmtId="171" fontId="163" fillId="0" borderId="0" xfId="3684" applyNumberFormat="1" applyFont="1" applyFill="1" applyBorder="1" applyAlignment="1">
      <alignment horizontal="right" vertical="center"/>
    </xf>
    <xf numFmtId="171" fontId="179" fillId="0" borderId="0" xfId="3684" applyNumberFormat="1" applyFont="1" applyFill="1" applyBorder="1" applyAlignment="1">
      <alignment horizontal="right" vertical="center" wrapText="1"/>
    </xf>
    <xf numFmtId="171" fontId="179" fillId="0" borderId="0" xfId="3684" applyNumberFormat="1" applyFont="1" applyFill="1" applyBorder="1" applyAlignment="1">
      <alignment horizontal="right" wrapText="1"/>
    </xf>
    <xf numFmtId="0" fontId="188" fillId="3" borderId="0" xfId="0" applyFont="1" applyFill="1"/>
    <xf numFmtId="0" fontId="189" fillId="3" borderId="0" xfId="0" applyFont="1" applyFill="1"/>
    <xf numFmtId="0" fontId="190" fillId="3" borderId="0" xfId="0" applyFont="1" applyFill="1"/>
    <xf numFmtId="0" fontId="147" fillId="0" borderId="0" xfId="0" applyFont="1" applyAlignment="1">
      <alignment horizontal="left" vertical="center" wrapText="1"/>
    </xf>
    <xf numFmtId="171" fontId="147" fillId="0" borderId="0" xfId="3684" applyNumberFormat="1" applyFont="1" applyBorder="1" applyAlignment="1">
      <alignment horizontal="center" vertical="center" wrapText="1"/>
    </xf>
    <xf numFmtId="0" fontId="191" fillId="3" borderId="0" xfId="0" applyFont="1" applyFill="1"/>
    <xf numFmtId="3" fontId="191" fillId="3" borderId="0" xfId="0" applyNumberFormat="1" applyFont="1" applyFill="1" applyAlignment="1">
      <alignment horizontal="center" wrapText="1"/>
    </xf>
    <xf numFmtId="171" fontId="191" fillId="0" borderId="0" xfId="0" applyNumberFormat="1" applyFont="1" applyAlignment="1">
      <alignment horizontal="center" wrapText="1"/>
    </xf>
    <xf numFmtId="171" fontId="191" fillId="3" borderId="0" xfId="0" applyNumberFormat="1" applyFont="1" applyFill="1" applyAlignment="1">
      <alignment horizontal="center" wrapText="1"/>
    </xf>
    <xf numFmtId="250" fontId="160" fillId="0" borderId="40" xfId="3685" applyNumberFormat="1" applyFont="1" applyBorder="1" applyAlignment="1">
      <alignment horizontal="center" vertical="center"/>
    </xf>
    <xf numFmtId="171" fontId="160" fillId="0" borderId="0" xfId="3684" applyNumberFormat="1" applyFont="1" applyAlignment="1">
      <alignment horizontal="center" vertical="center"/>
    </xf>
    <xf numFmtId="171" fontId="160" fillId="0" borderId="40" xfId="3684" applyNumberFormat="1" applyFont="1" applyBorder="1" applyAlignment="1">
      <alignment horizontal="center" vertical="center"/>
    </xf>
    <xf numFmtId="250" fontId="159" fillId="0" borderId="0" xfId="3685" applyNumberFormat="1" applyFont="1" applyAlignment="1">
      <alignment horizontal="center" vertical="center"/>
    </xf>
    <xf numFmtId="171" fontId="159" fillId="0" borderId="0" xfId="3684" applyNumberFormat="1" applyFont="1" applyAlignment="1">
      <alignment horizontal="center" vertical="center"/>
    </xf>
    <xf numFmtId="0" fontId="192" fillId="3" borderId="0" xfId="0" applyFont="1" applyFill="1"/>
    <xf numFmtId="170" fontId="192" fillId="3" borderId="0" xfId="1" applyNumberFormat="1" applyFont="1" applyFill="1" applyBorder="1" applyAlignment="1">
      <alignment horizontal="center"/>
    </xf>
    <xf numFmtId="171" fontId="192" fillId="0" borderId="0" xfId="3684" applyNumberFormat="1" applyFont="1" applyFill="1" applyBorder="1" applyAlignment="1">
      <alignment horizontal="center"/>
    </xf>
    <xf numFmtId="171" fontId="192" fillId="3" borderId="0" xfId="3684" applyNumberFormat="1" applyFont="1" applyFill="1" applyBorder="1" applyAlignment="1">
      <alignment horizontal="center"/>
    </xf>
    <xf numFmtId="0" fontId="193" fillId="3" borderId="0" xfId="0" applyFont="1" applyFill="1"/>
    <xf numFmtId="0" fontId="193" fillId="3" borderId="0" xfId="0" applyFont="1" applyFill="1" applyAlignment="1">
      <alignment horizontal="center"/>
    </xf>
    <xf numFmtId="0" fontId="193" fillId="0" borderId="0" xfId="0" applyFont="1" applyAlignment="1">
      <alignment horizontal="center"/>
    </xf>
    <xf numFmtId="0" fontId="194" fillId="3" borderId="0" xfId="0" applyFont="1" applyFill="1" applyAlignment="1">
      <alignment horizontal="left"/>
    </xf>
    <xf numFmtId="0" fontId="194" fillId="3" borderId="0" xfId="0" applyFont="1" applyFill="1" applyAlignment="1">
      <alignment horizontal="center"/>
    </xf>
    <xf numFmtId="0" fontId="194" fillId="0" borderId="0" xfId="0" applyFont="1" applyAlignment="1">
      <alignment horizontal="center"/>
    </xf>
    <xf numFmtId="0" fontId="196" fillId="0" borderId="0" xfId="0" applyFont="1"/>
    <xf numFmtId="0" fontId="149" fillId="0" borderId="0" xfId="0" applyFont="1" applyAlignment="1">
      <alignment wrapText="1"/>
    </xf>
    <xf numFmtId="41" fontId="149" fillId="0" borderId="0" xfId="3685" applyFont="1" applyAlignment="1">
      <alignment wrapText="1"/>
    </xf>
    <xf numFmtId="0" fontId="160" fillId="0" borderId="45" xfId="0" applyFont="1" applyBorder="1" applyAlignment="1">
      <alignment vertical="center"/>
    </xf>
    <xf numFmtId="250" fontId="160" fillId="0" borderId="45" xfId="3685" applyNumberFormat="1" applyFont="1" applyFill="1" applyBorder="1" applyAlignment="1">
      <alignment horizontal="center" vertical="center"/>
    </xf>
    <xf numFmtId="171" fontId="160" fillId="0" borderId="45" xfId="3684" applyNumberFormat="1" applyFont="1" applyFill="1" applyBorder="1" applyAlignment="1">
      <alignment horizontal="center" vertical="center"/>
    </xf>
    <xf numFmtId="41" fontId="149" fillId="0" borderId="0" xfId="3685" applyFont="1"/>
    <xf numFmtId="250" fontId="160" fillId="0" borderId="45" xfId="3685" applyNumberFormat="1" applyFont="1" applyBorder="1" applyAlignment="1">
      <alignment horizontal="center" vertical="center"/>
    </xf>
    <xf numFmtId="171" fontId="160" fillId="0" borderId="45" xfId="3684" applyNumberFormat="1" applyFont="1" applyBorder="1" applyAlignment="1">
      <alignment horizontal="center" vertical="center"/>
    </xf>
    <xf numFmtId="0" fontId="160" fillId="0" borderId="46" xfId="0" applyFont="1" applyBorder="1" applyAlignment="1">
      <alignment vertical="center"/>
    </xf>
    <xf numFmtId="250" fontId="160" fillId="0" borderId="46" xfId="3685" applyNumberFormat="1" applyFont="1" applyBorder="1" applyAlignment="1">
      <alignment horizontal="center" vertical="center"/>
    </xf>
    <xf numFmtId="171" fontId="160" fillId="0" borderId="46" xfId="3684" applyNumberFormat="1" applyFont="1" applyBorder="1" applyAlignment="1">
      <alignment horizontal="center" vertical="center"/>
    </xf>
    <xf numFmtId="0" fontId="197" fillId="0" borderId="0" xfId="0" applyFont="1"/>
    <xf numFmtId="41" fontId="161" fillId="3" borderId="0" xfId="0" applyNumberFormat="1" applyFont="1" applyFill="1" applyAlignment="1">
      <alignment horizontal="center"/>
    </xf>
    <xf numFmtId="0" fontId="161" fillId="0" borderId="0" xfId="0" applyFont="1" applyAlignment="1">
      <alignment horizontal="center"/>
    </xf>
    <xf numFmtId="0" fontId="161" fillId="3" borderId="0" xfId="0" applyFont="1" applyFill="1" applyAlignment="1">
      <alignment horizontal="center"/>
    </xf>
    <xf numFmtId="0" fontId="168" fillId="89" borderId="40" xfId="0" applyFont="1" applyFill="1" applyBorder="1" applyAlignment="1">
      <alignment horizontal="center" vertical="center" wrapText="1"/>
    </xf>
    <xf numFmtId="0" fontId="149" fillId="0" borderId="0" xfId="0" applyFont="1" applyAlignment="1">
      <alignment horizontal="left" vertical="center" indent="2"/>
    </xf>
    <xf numFmtId="3" fontId="149" fillId="0" borderId="0" xfId="1" applyNumberFormat="1" applyFont="1" applyFill="1" applyBorder="1" applyAlignment="1">
      <alignment horizontal="right" vertical="center"/>
    </xf>
    <xf numFmtId="0" fontId="161" fillId="3" borderId="0" xfId="0" applyFont="1" applyFill="1" applyAlignment="1">
      <alignment vertical="center"/>
    </xf>
    <xf numFmtId="0" fontId="168" fillId="89" borderId="40" xfId="0" applyFont="1" applyFill="1" applyBorder="1" applyAlignment="1">
      <alignment horizontal="left" vertical="center" indent="1"/>
    </xf>
    <xf numFmtId="9" fontId="168" fillId="89" borderId="40" xfId="3684" applyFont="1" applyFill="1" applyBorder="1" applyAlignment="1">
      <alignment horizontal="right" vertical="center"/>
    </xf>
    <xf numFmtId="171" fontId="168" fillId="89" borderId="40" xfId="3685" applyNumberFormat="1" applyFont="1" applyFill="1" applyBorder="1" applyAlignment="1">
      <alignment horizontal="right" vertical="center"/>
    </xf>
    <xf numFmtId="3" fontId="161" fillId="3" borderId="0" xfId="0" applyNumberFormat="1" applyFont="1" applyFill="1"/>
    <xf numFmtId="3" fontId="168" fillId="89" borderId="48" xfId="1" applyNumberFormat="1" applyFont="1" applyFill="1" applyBorder="1" applyAlignment="1">
      <alignment horizontal="right" vertical="center"/>
    </xf>
    <xf numFmtId="171" fontId="168" fillId="89" borderId="48" xfId="3684" applyNumberFormat="1" applyFont="1" applyFill="1" applyBorder="1" applyAlignment="1">
      <alignment horizontal="right" vertical="center"/>
    </xf>
    <xf numFmtId="3" fontId="198" fillId="3" borderId="34" xfId="0" applyNumberFormat="1" applyFont="1" applyFill="1" applyBorder="1" applyAlignment="1">
      <alignment wrapText="1"/>
    </xf>
    <xf numFmtId="0" fontId="199" fillId="3" borderId="34" xfId="0" applyFont="1" applyFill="1" applyBorder="1"/>
    <xf numFmtId="0" fontId="199" fillId="3" borderId="0" xfId="0" applyFont="1" applyFill="1"/>
    <xf numFmtId="0" fontId="200" fillId="3" borderId="34" xfId="0" applyFont="1" applyFill="1" applyBorder="1"/>
    <xf numFmtId="0" fontId="161" fillId="3" borderId="34" xfId="0" applyFont="1" applyFill="1" applyBorder="1"/>
    <xf numFmtId="3" fontId="173" fillId="3" borderId="0" xfId="0" applyNumberFormat="1" applyFont="1" applyFill="1" applyAlignment="1">
      <alignment wrapText="1"/>
    </xf>
    <xf numFmtId="0" fontId="175" fillId="3" borderId="0" xfId="0" applyFont="1" applyFill="1"/>
    <xf numFmtId="0" fontId="176" fillId="3" borderId="0" xfId="0" applyFont="1" applyFill="1"/>
    <xf numFmtId="17" fontId="165" fillId="87" borderId="42" xfId="0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165" fillId="87" borderId="37" xfId="0" applyFont="1" applyFill="1" applyBorder="1" applyAlignment="1">
      <alignment horizontal="center" vertical="center" wrapText="1"/>
    </xf>
    <xf numFmtId="0" fontId="161" fillId="0" borderId="0" xfId="0" applyFont="1" applyAlignment="1">
      <alignment vertical="center" wrapText="1"/>
    </xf>
    <xf numFmtId="171" fontId="161" fillId="0" borderId="0" xfId="3684" applyNumberFormat="1" applyFont="1" applyFill="1" applyBorder="1" applyAlignment="1">
      <alignment horizontal="right" vertical="center" wrapText="1"/>
    </xf>
    <xf numFmtId="0" fontId="169" fillId="0" borderId="40" xfId="0" applyFont="1" applyBorder="1" applyAlignment="1">
      <alignment horizontal="left" vertical="center" wrapText="1"/>
    </xf>
    <xf numFmtId="171" fontId="165" fillId="0" borderId="0" xfId="3684" applyNumberFormat="1" applyFont="1" applyFill="1" applyBorder="1" applyAlignment="1">
      <alignment horizontal="right" vertical="center" wrapText="1"/>
    </xf>
    <xf numFmtId="0" fontId="168" fillId="89" borderId="40" xfId="0" applyFont="1" applyFill="1" applyBorder="1" applyAlignment="1">
      <alignment horizontal="left" vertical="center" wrapText="1" indent="1"/>
    </xf>
    <xf numFmtId="3" fontId="168" fillId="89" borderId="40" xfId="3685" applyNumberFormat="1" applyFont="1" applyFill="1" applyBorder="1" applyAlignment="1">
      <alignment horizontal="right" vertical="center" wrapText="1"/>
    </xf>
    <xf numFmtId="0" fontId="161" fillId="3" borderId="36" xfId="0" applyFont="1" applyFill="1" applyBorder="1"/>
    <xf numFmtId="171" fontId="165" fillId="87" borderId="40" xfId="3684" applyNumberFormat="1" applyFont="1" applyFill="1" applyBorder="1" applyAlignment="1">
      <alignment horizontal="right" vertical="center" wrapText="1"/>
    </xf>
    <xf numFmtId="0" fontId="202" fillId="0" borderId="0" xfId="0" applyFont="1"/>
    <xf numFmtId="0" fontId="203" fillId="0" borderId="0" xfId="0" applyFont="1" applyAlignment="1">
      <alignment horizontal="center" vertical="center" wrapText="1"/>
    </xf>
    <xf numFmtId="0" fontId="203" fillId="0" borderId="39" xfId="0" applyFont="1" applyBorder="1" applyAlignment="1">
      <alignment horizontal="center" vertical="center" wrapText="1"/>
    </xf>
    <xf numFmtId="17" fontId="165" fillId="87" borderId="39" xfId="0" applyNumberFormat="1" applyFont="1" applyFill="1" applyBorder="1" applyAlignment="1">
      <alignment horizontal="center" vertical="center" wrapText="1"/>
    </xf>
    <xf numFmtId="17" fontId="165" fillId="87" borderId="43" xfId="0" applyNumberFormat="1" applyFont="1" applyFill="1" applyBorder="1" applyAlignment="1">
      <alignment horizontal="center" vertical="center" wrapText="1"/>
    </xf>
    <xf numFmtId="0" fontId="204" fillId="0" borderId="0" xfId="0" applyFont="1" applyAlignment="1">
      <alignment vertical="center" wrapText="1"/>
    </xf>
    <xf numFmtId="41" fontId="204" fillId="0" borderId="0" xfId="3685" applyFont="1" applyFill="1" applyBorder="1" applyAlignment="1">
      <alignment horizontal="center" vertical="center" wrapText="1"/>
    </xf>
    <xf numFmtId="171" fontId="204" fillId="0" borderId="0" xfId="3684" applyNumberFormat="1" applyFont="1" applyFill="1" applyBorder="1" applyAlignment="1">
      <alignment horizontal="center" vertical="center" wrapText="1"/>
    </xf>
    <xf numFmtId="41" fontId="205" fillId="87" borderId="0" xfId="3685" applyFont="1" applyFill="1" applyBorder="1" applyAlignment="1">
      <alignment horizontal="left"/>
    </xf>
    <xf numFmtId="0" fontId="181" fillId="3" borderId="0" xfId="0" applyFont="1" applyFill="1"/>
    <xf numFmtId="0" fontId="181" fillId="88" borderId="0" xfId="0" applyFont="1" applyFill="1" applyAlignment="1">
      <alignment horizontal="left" vertical="center" indent="2"/>
    </xf>
    <xf numFmtId="17" fontId="206" fillId="88" borderId="49" xfId="0" applyNumberFormat="1" applyFont="1" applyFill="1" applyBorder="1" applyAlignment="1">
      <alignment horizontal="center" vertical="center" wrapText="1"/>
    </xf>
    <xf numFmtId="0" fontId="207" fillId="0" borderId="0" xfId="0" applyFont="1"/>
    <xf numFmtId="0" fontId="208" fillId="0" borderId="0" xfId="0" applyFont="1" applyAlignment="1">
      <alignment vertical="center" wrapText="1"/>
    </xf>
    <xf numFmtId="17" fontId="206" fillId="0" borderId="0" xfId="0" applyNumberFormat="1" applyFont="1" applyAlignment="1">
      <alignment horizontal="center" vertical="center" wrapText="1"/>
    </xf>
    <xf numFmtId="17" fontId="206" fillId="0" borderId="0" xfId="0" quotePrefix="1" applyNumberFormat="1" applyFont="1" applyAlignment="1">
      <alignment horizontal="center" vertical="center" wrapText="1"/>
    </xf>
    <xf numFmtId="0" fontId="181" fillId="0" borderId="0" xfId="0" applyFont="1"/>
    <xf numFmtId="41" fontId="205" fillId="87" borderId="0" xfId="3685" applyFont="1" applyFill="1" applyBorder="1" applyAlignment="1">
      <alignment horizontal="right"/>
    </xf>
    <xf numFmtId="17" fontId="209" fillId="0" borderId="0" xfId="0" applyNumberFormat="1" applyFont="1" applyAlignment="1">
      <alignment horizontal="center" vertical="center" wrapText="1"/>
    </xf>
    <xf numFmtId="0" fontId="208" fillId="0" borderId="49" xfId="0" applyFont="1" applyBorder="1" applyAlignment="1">
      <alignment vertical="center" wrapText="1"/>
    </xf>
    <xf numFmtId="0" fontId="210" fillId="0" borderId="0" xfId="0" applyFont="1"/>
    <xf numFmtId="0" fontId="211" fillId="0" borderId="40" xfId="0" applyFont="1" applyBorder="1" applyAlignment="1">
      <alignment horizontal="left" vertical="center" wrapText="1"/>
    </xf>
    <xf numFmtId="41" fontId="211" fillId="0" borderId="40" xfId="3685" applyFont="1" applyFill="1" applyBorder="1" applyAlignment="1">
      <alignment horizontal="left" vertical="center" wrapText="1"/>
    </xf>
    <xf numFmtId="171" fontId="211" fillId="0" borderId="40" xfId="3684" applyNumberFormat="1" applyFont="1" applyFill="1" applyBorder="1" applyAlignment="1">
      <alignment horizontal="center" vertical="center" wrapText="1"/>
    </xf>
    <xf numFmtId="0" fontId="212" fillId="0" borderId="0" xfId="0" applyFont="1"/>
    <xf numFmtId="0" fontId="210" fillId="3" borderId="0" xfId="0" applyFont="1" applyFill="1"/>
    <xf numFmtId="0" fontId="206" fillId="0" borderId="0" xfId="0" applyFont="1" applyAlignment="1">
      <alignment horizontal="center" vertical="center" wrapText="1"/>
    </xf>
    <xf numFmtId="227" fontId="181" fillId="88" borderId="0" xfId="3685" applyNumberFormat="1" applyFont="1" applyFill="1" applyBorder="1" applyAlignment="1">
      <alignment horizontal="center" vertical="center"/>
    </xf>
    <xf numFmtId="0" fontId="181" fillId="0" borderId="0" xfId="0" applyFont="1" applyAlignment="1">
      <alignment horizontal="left" vertical="center" indent="2"/>
    </xf>
    <xf numFmtId="41" fontId="206" fillId="0" borderId="0" xfId="3685" applyFont="1" applyFill="1" applyBorder="1" applyAlignment="1">
      <alignment horizontal="right"/>
    </xf>
    <xf numFmtId="3" fontId="198" fillId="3" borderId="0" xfId="0" applyNumberFormat="1" applyFont="1" applyFill="1" applyAlignment="1">
      <alignment wrapText="1"/>
    </xf>
    <xf numFmtId="0" fontId="199" fillId="3" borderId="0" xfId="0" applyFont="1" applyFill="1" applyAlignment="1">
      <alignment horizontal="left" wrapText="1"/>
    </xf>
    <xf numFmtId="0" fontId="200" fillId="3" borderId="0" xfId="0" applyFont="1" applyFill="1"/>
    <xf numFmtId="0" fontId="188" fillId="3" borderId="0" xfId="0" applyFont="1" applyFill="1" applyAlignment="1">
      <alignment vertical="center"/>
    </xf>
    <xf numFmtId="170" fontId="149" fillId="88" borderId="0" xfId="1" applyNumberFormat="1" applyFont="1" applyFill="1" applyBorder="1" applyAlignment="1">
      <alignment horizontal="left" vertical="center" wrapText="1"/>
    </xf>
    <xf numFmtId="41" fontId="149" fillId="0" borderId="0" xfId="3685" applyFont="1" applyFill="1" applyBorder="1" applyAlignment="1">
      <alignment vertical="center" wrapText="1"/>
    </xf>
    <xf numFmtId="41" fontId="213" fillId="0" borderId="0" xfId="3685" applyFont="1" applyFill="1" applyBorder="1" applyAlignment="1"/>
    <xf numFmtId="41" fontId="214" fillId="0" borderId="0" xfId="3685" applyFont="1" applyFill="1" applyBorder="1" applyAlignment="1">
      <alignment vertical="center" wrapText="1"/>
    </xf>
    <xf numFmtId="0" fontId="166" fillId="3" borderId="0" xfId="0" applyFont="1" applyFill="1"/>
    <xf numFmtId="170" fontId="166" fillId="3" borderId="0" xfId="0" applyNumberFormat="1" applyFont="1" applyFill="1"/>
    <xf numFmtId="0" fontId="211" fillId="0" borderId="39" xfId="0" applyFont="1" applyBorder="1" applyAlignment="1">
      <alignment horizontal="left" vertical="center" wrapText="1"/>
    </xf>
    <xf numFmtId="0" fontId="211" fillId="88" borderId="39" xfId="0" quotePrefix="1" applyFont="1" applyFill="1" applyBorder="1" applyAlignment="1">
      <alignment horizontal="center" vertical="center" wrapText="1"/>
    </xf>
    <xf numFmtId="0" fontId="211" fillId="0" borderId="0" xfId="0" quotePrefix="1" applyFont="1" applyAlignment="1">
      <alignment horizontal="center" vertical="center" wrapText="1"/>
    </xf>
    <xf numFmtId="41" fontId="211" fillId="0" borderId="0" xfId="3685" applyFont="1" applyFill="1" applyBorder="1" applyAlignment="1">
      <alignment vertical="center" wrapText="1"/>
    </xf>
    <xf numFmtId="41" fontId="211" fillId="0" borderId="40" xfId="3685" applyFont="1" applyFill="1" applyBorder="1" applyAlignment="1">
      <alignment vertical="center" wrapText="1"/>
    </xf>
    <xf numFmtId="41" fontId="215" fillId="0" borderId="0" xfId="3685" applyFont="1" applyFill="1" applyBorder="1" applyAlignment="1">
      <alignment vertical="center" wrapText="1"/>
    </xf>
    <xf numFmtId="0" fontId="211" fillId="0" borderId="0" xfId="0" applyFont="1" applyAlignment="1">
      <alignment horizontal="left" vertical="center" wrapText="1"/>
    </xf>
    <xf numFmtId="0" fontId="211" fillId="88" borderId="0" xfId="0" quotePrefix="1" applyFont="1" applyFill="1" applyAlignment="1">
      <alignment horizontal="center" vertical="center" wrapText="1"/>
    </xf>
    <xf numFmtId="170" fontId="149" fillId="88" borderId="50" xfId="1" applyNumberFormat="1" applyFont="1" applyFill="1" applyBorder="1" applyAlignment="1">
      <alignment horizontal="left" vertical="center" wrapText="1"/>
    </xf>
    <xf numFmtId="41" fontId="149" fillId="0" borderId="50" xfId="3685" applyFont="1" applyFill="1" applyBorder="1" applyAlignment="1">
      <alignment vertical="center" wrapText="1"/>
    </xf>
    <xf numFmtId="41" fontId="211" fillId="0" borderId="48" xfId="3685" applyFont="1" applyFill="1" applyBorder="1" applyAlignment="1">
      <alignment vertical="center" wrapText="1"/>
    </xf>
    <xf numFmtId="41" fontId="211" fillId="0" borderId="50" xfId="3685" applyFont="1" applyFill="1" applyBorder="1" applyAlignment="1">
      <alignment vertical="center" wrapText="1"/>
    </xf>
    <xf numFmtId="41" fontId="211" fillId="0" borderId="49" xfId="3685" applyFont="1" applyFill="1" applyBorder="1" applyAlignment="1">
      <alignment vertical="center" wrapText="1"/>
    </xf>
    <xf numFmtId="170" fontId="211" fillId="88" borderId="0" xfId="1" applyNumberFormat="1" applyFont="1" applyFill="1" applyBorder="1" applyAlignment="1">
      <alignment horizontal="left" vertical="center" wrapText="1"/>
    </xf>
    <xf numFmtId="0" fontId="211" fillId="0" borderId="48" xfId="0" applyFont="1" applyBorder="1" applyAlignment="1">
      <alignment horizontal="left" vertical="center" wrapText="1"/>
    </xf>
    <xf numFmtId="0" fontId="211" fillId="0" borderId="48" xfId="0" applyFont="1" applyBorder="1" applyAlignment="1">
      <alignment horizontal="left" vertical="center" indent="1"/>
    </xf>
    <xf numFmtId="3" fontId="211" fillId="0" borderId="48" xfId="1" applyNumberFormat="1" applyFont="1" applyFill="1" applyBorder="1" applyAlignment="1">
      <alignment horizontal="right" vertical="center"/>
    </xf>
    <xf numFmtId="171" fontId="211" fillId="0" borderId="48" xfId="3684" applyNumberFormat="1" applyFont="1" applyFill="1" applyBorder="1" applyAlignment="1">
      <alignment horizontal="right" vertical="center"/>
    </xf>
    <xf numFmtId="0" fontId="216" fillId="0" borderId="0" xfId="0" applyFont="1"/>
    <xf numFmtId="0" fontId="211" fillId="0" borderId="40" xfId="0" applyFont="1" applyBorder="1" applyAlignment="1">
      <alignment horizontal="left" vertical="center" indent="1"/>
    </xf>
    <xf numFmtId="250" fontId="211" fillId="0" borderId="45" xfId="3685" applyNumberFormat="1" applyFont="1" applyFill="1" applyBorder="1" applyAlignment="1">
      <alignment horizontal="center" vertical="center" wrapText="1"/>
    </xf>
    <xf numFmtId="0" fontId="211" fillId="0" borderId="45" xfId="0" applyFont="1" applyBorder="1" applyAlignment="1">
      <alignment horizontal="left" vertical="center" wrapText="1"/>
    </xf>
    <xf numFmtId="171" fontId="211" fillId="0" borderId="0" xfId="3684" applyNumberFormat="1" applyFont="1" applyFill="1" applyBorder="1" applyAlignment="1">
      <alignment horizontal="center" vertical="center" wrapText="1"/>
    </xf>
    <xf numFmtId="171" fontId="211" fillId="0" borderId="45" xfId="3684" applyNumberFormat="1" applyFont="1" applyFill="1" applyBorder="1" applyAlignment="1">
      <alignment horizontal="center" vertical="center" wrapText="1"/>
    </xf>
    <xf numFmtId="0" fontId="211" fillId="0" borderId="47" xfId="0" applyFont="1" applyBorder="1" applyAlignment="1">
      <alignment horizontal="left" vertical="center" wrapText="1"/>
    </xf>
    <xf numFmtId="171" fontId="211" fillId="0" borderId="47" xfId="3684" applyNumberFormat="1" applyFont="1" applyBorder="1" applyAlignment="1">
      <alignment horizontal="center" vertical="center" wrapText="1"/>
    </xf>
    <xf numFmtId="171" fontId="211" fillId="0" borderId="0" xfId="3684" applyNumberFormat="1" applyFont="1" applyAlignment="1">
      <alignment horizontal="center" vertical="center" wrapText="1"/>
    </xf>
    <xf numFmtId="0" fontId="217" fillId="0" borderId="0" xfId="0" applyFont="1"/>
    <xf numFmtId="3" fontId="161" fillId="0" borderId="0" xfId="3685" applyNumberFormat="1" applyFont="1" applyBorder="1" applyAlignment="1">
      <alignment horizontal="right" vertical="center" wrapText="1"/>
    </xf>
    <xf numFmtId="3" fontId="169" fillId="0" borderId="40" xfId="3685" applyNumberFormat="1" applyFont="1" applyBorder="1" applyAlignment="1">
      <alignment horizontal="right" vertical="center"/>
    </xf>
    <xf numFmtId="0" fontId="210" fillId="0" borderId="0" xfId="0" applyFont="1" applyAlignment="1">
      <alignment vertical="center"/>
    </xf>
    <xf numFmtId="41" fontId="218" fillId="0" borderId="0" xfId="0" applyNumberFormat="1" applyFont="1" applyAlignment="1">
      <alignment vertical="center"/>
    </xf>
    <xf numFmtId="41" fontId="219" fillId="0" borderId="0" xfId="0" applyNumberFormat="1" applyFont="1" applyAlignment="1">
      <alignment vertical="center"/>
    </xf>
    <xf numFmtId="0" fontId="220" fillId="0" borderId="0" xfId="0" applyFont="1" applyAlignment="1">
      <alignment vertical="center"/>
    </xf>
    <xf numFmtId="41" fontId="223" fillId="0" borderId="39" xfId="0" applyNumberFormat="1" applyFont="1" applyBorder="1" applyAlignment="1">
      <alignment vertical="center"/>
    </xf>
    <xf numFmtId="0" fontId="222" fillId="0" borderId="0" xfId="0" applyFont="1" applyAlignment="1">
      <alignment horizontal="center" vertical="center" wrapText="1"/>
    </xf>
    <xf numFmtId="0" fontId="2" fillId="3" borderId="0" xfId="0" applyFont="1" applyFill="1"/>
    <xf numFmtId="0" fontId="224" fillId="3" borderId="0" xfId="0" applyFont="1" applyFill="1"/>
    <xf numFmtId="0" fontId="211" fillId="0" borderId="0" xfId="0" applyFont="1"/>
    <xf numFmtId="9" fontId="181" fillId="0" borderId="0" xfId="0" applyNumberFormat="1" applyFont="1" applyAlignment="1">
      <alignment horizontal="right" wrapText="1"/>
    </xf>
    <xf numFmtId="9" fontId="181" fillId="0" borderId="0" xfId="3684" applyFont="1" applyFill="1" applyBorder="1" applyAlignment="1">
      <alignment horizontal="right" wrapText="1"/>
    </xf>
    <xf numFmtId="41" fontId="181" fillId="0" borderId="0" xfId="3685" applyFont="1" applyFill="1" applyBorder="1" applyAlignment="1">
      <alignment horizontal="center"/>
    </xf>
    <xf numFmtId="41" fontId="181" fillId="0" borderId="0" xfId="3685" applyFont="1" applyFill="1" applyBorder="1" applyAlignment="1">
      <alignment horizontal="center" wrapText="1"/>
    </xf>
    <xf numFmtId="0" fontId="1" fillId="3" borderId="0" xfId="0" applyFont="1" applyFill="1"/>
    <xf numFmtId="251" fontId="161" fillId="0" borderId="0" xfId="0" applyNumberFormat="1" applyFont="1"/>
    <xf numFmtId="0" fontId="226" fillId="3" borderId="34" xfId="0" applyFont="1" applyFill="1" applyBorder="1"/>
    <xf numFmtId="0" fontId="150" fillId="3" borderId="0" xfId="0" applyFont="1" applyFill="1" applyAlignment="1">
      <alignment horizontal="center" vertical="distributed" wrapText="1"/>
    </xf>
    <xf numFmtId="0" fontId="154" fillId="3" borderId="0" xfId="0" applyFont="1" applyFill="1" applyAlignment="1">
      <alignment horizontal="center" vertical="center" wrapText="1"/>
    </xf>
    <xf numFmtId="0" fontId="155" fillId="3" borderId="0" xfId="0" applyFont="1" applyFill="1" applyAlignment="1">
      <alignment horizontal="left"/>
    </xf>
    <xf numFmtId="0" fontId="222" fillId="88" borderId="0" xfId="0" applyFont="1" applyFill="1" applyAlignment="1">
      <alignment horizontal="center" vertical="center" wrapText="1"/>
    </xf>
    <xf numFmtId="0" fontId="226" fillId="3" borderId="34" xfId="0" applyFont="1" applyFill="1" applyBorder="1" applyAlignment="1">
      <alignment horizontal="left" wrapText="1"/>
    </xf>
    <xf numFmtId="0" fontId="226" fillId="3" borderId="0" xfId="0" applyFont="1" applyFill="1" applyAlignment="1">
      <alignment horizontal="left" wrapText="1"/>
    </xf>
    <xf numFmtId="0" fontId="164" fillId="0" borderId="0" xfId="0" applyFont="1" applyAlignment="1">
      <alignment horizontal="left" wrapText="1"/>
    </xf>
    <xf numFmtId="0" fontId="164" fillId="0" borderId="39" xfId="0" applyFont="1" applyBorder="1" applyAlignment="1">
      <alignment horizontal="left" wrapText="1"/>
    </xf>
    <xf numFmtId="17" fontId="163" fillId="0" borderId="0" xfId="0" quotePrefix="1" applyNumberFormat="1" applyFont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63" fillId="88" borderId="0" xfId="0" applyFont="1" applyFill="1" applyAlignment="1">
      <alignment horizontal="center" vertical="center" wrapText="1"/>
    </xf>
    <xf numFmtId="17" fontId="163" fillId="0" borderId="39" xfId="0" quotePrefix="1" applyNumberFormat="1" applyFont="1" applyBorder="1" applyAlignment="1">
      <alignment horizontal="center" vertical="center" wrapText="1"/>
    </xf>
    <xf numFmtId="0" fontId="227" fillId="0" borderId="0" xfId="0" applyFont="1" applyAlignment="1">
      <alignment horizontal="left" wrapText="1"/>
    </xf>
    <xf numFmtId="0" fontId="227" fillId="0" borderId="39" xfId="0" applyFont="1" applyBorder="1" applyAlignment="1">
      <alignment horizontal="left" wrapText="1"/>
    </xf>
    <xf numFmtId="0" fontId="163" fillId="88" borderId="39" xfId="0" applyFont="1" applyFill="1" applyBorder="1" applyAlignment="1">
      <alignment horizontal="center" vertical="center" wrapText="1"/>
    </xf>
    <xf numFmtId="0" fontId="147" fillId="0" borderId="45" xfId="0" applyFont="1" applyBorder="1" applyAlignment="1">
      <alignment horizontal="center" vertical="center" wrapText="1"/>
    </xf>
    <xf numFmtId="171" fontId="211" fillId="0" borderId="47" xfId="3684" applyNumberFormat="1" applyFont="1" applyBorder="1" applyAlignment="1">
      <alignment horizontal="center" vertical="center" wrapText="1"/>
    </xf>
    <xf numFmtId="0" fontId="195" fillId="0" borderId="0" xfId="0" applyFont="1" applyAlignment="1">
      <alignment horizontal="center" wrapText="1"/>
    </xf>
    <xf numFmtId="0" fontId="147" fillId="0" borderId="0" xfId="0" applyFont="1" applyAlignment="1">
      <alignment vertical="center" wrapText="1"/>
    </xf>
    <xf numFmtId="0" fontId="147" fillId="0" borderId="0" xfId="0" applyFont="1" applyAlignment="1">
      <alignment horizontal="center" vertical="center" wrapText="1"/>
    </xf>
    <xf numFmtId="171" fontId="147" fillId="0" borderId="47" xfId="3684" applyNumberFormat="1" applyFont="1" applyBorder="1" applyAlignment="1">
      <alignment horizontal="center" vertical="center" wrapText="1"/>
    </xf>
    <xf numFmtId="0" fontId="147" fillId="0" borderId="44" xfId="0" applyFont="1" applyBorder="1" applyAlignment="1">
      <alignment vertical="center" wrapText="1"/>
    </xf>
    <xf numFmtId="0" fontId="211" fillId="0" borderId="0" xfId="0" applyFont="1" applyAlignment="1">
      <alignment horizontal="left" vertical="center" wrapText="1"/>
    </xf>
    <xf numFmtId="0" fontId="211" fillId="0" borderId="0" xfId="0" applyFont="1" applyAlignment="1">
      <alignment horizontal="center" vertical="center" wrapText="1"/>
    </xf>
    <xf numFmtId="0" fontId="206" fillId="88" borderId="0" xfId="0" applyFont="1" applyFill="1" applyAlignment="1">
      <alignment horizontal="center" vertical="center" wrapText="1"/>
    </xf>
    <xf numFmtId="0" fontId="168" fillId="89" borderId="38" xfId="0" applyFont="1" applyFill="1" applyBorder="1" applyAlignment="1">
      <alignment horizontal="center" vertical="center" wrapText="1"/>
    </xf>
    <xf numFmtId="0" fontId="168" fillId="89" borderId="37" xfId="0" applyFont="1" applyFill="1" applyBorder="1" applyAlignment="1">
      <alignment horizontal="center" vertical="center" wrapText="1"/>
    </xf>
    <xf numFmtId="0" fontId="165" fillId="0" borderId="0" xfId="0" applyFont="1" applyAlignment="1">
      <alignment horizontal="center" vertical="center" wrapText="1"/>
    </xf>
    <xf numFmtId="0" fontId="165" fillId="0" borderId="37" xfId="0" applyFont="1" applyBorder="1" applyAlignment="1">
      <alignment horizontal="center" vertical="center" wrapText="1"/>
    </xf>
    <xf numFmtId="0" fontId="206" fillId="2" borderId="37" xfId="0" applyFont="1" applyFill="1" applyBorder="1" applyAlignment="1">
      <alignment horizontal="center" vertical="center" wrapText="1"/>
    </xf>
    <xf numFmtId="1" fontId="137" fillId="4" borderId="0" xfId="0" applyNumberFormat="1" applyFont="1" applyFill="1" applyAlignment="1">
      <alignment horizontal="center"/>
    </xf>
    <xf numFmtId="3" fontId="137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105355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7"/>
  <sheetViews>
    <sheetView showGridLines="0" topLeftCell="A3" workbookViewId="0">
      <selection activeCell="I15" sqref="I15"/>
    </sheetView>
  </sheetViews>
  <sheetFormatPr baseColWidth="10" defaultColWidth="11.453125" defaultRowHeight="14.5"/>
  <cols>
    <col min="1" max="16384" width="11.453125" style="94"/>
  </cols>
  <sheetData>
    <row r="3" spans="3:6" ht="61.5">
      <c r="C3" s="341" t="s">
        <v>86</v>
      </c>
      <c r="D3" s="332"/>
      <c r="E3" s="332"/>
      <c r="F3" s="332"/>
    </row>
    <row r="4" spans="3:6" ht="61.5">
      <c r="C4" s="341" t="s">
        <v>85</v>
      </c>
      <c r="D4" s="332"/>
      <c r="E4" s="332"/>
      <c r="F4" s="332"/>
    </row>
    <row r="5" spans="3:6">
      <c r="C5" s="120" t="s">
        <v>0</v>
      </c>
    </row>
    <row r="6" spans="3:6">
      <c r="C6" s="120" t="s">
        <v>76</v>
      </c>
    </row>
    <row r="7" spans="3:6">
      <c r="C7" s="120" t="s">
        <v>77</v>
      </c>
    </row>
    <row r="8" spans="3:6">
      <c r="C8" s="120" t="s">
        <v>78</v>
      </c>
    </row>
    <row r="9" spans="3:6">
      <c r="C9" s="120" t="s">
        <v>79</v>
      </c>
    </row>
    <row r="10" spans="3:6">
      <c r="C10" s="120" t="s">
        <v>80</v>
      </c>
    </row>
    <row r="11" spans="3:6">
      <c r="C11" s="120" t="s">
        <v>81</v>
      </c>
    </row>
    <row r="12" spans="3:6">
      <c r="C12" s="120" t="s">
        <v>82</v>
      </c>
    </row>
    <row r="13" spans="3:6">
      <c r="C13" s="120" t="s">
        <v>83</v>
      </c>
    </row>
    <row r="14" spans="3:6">
      <c r="C14" s="120" t="s">
        <v>61</v>
      </c>
    </row>
    <row r="15" spans="3:6">
      <c r="C15" s="120" t="s">
        <v>84</v>
      </c>
    </row>
    <row r="16" spans="3:6">
      <c r="C16" s="120"/>
    </row>
    <row r="17" spans="3:3">
      <c r="C17" s="120"/>
    </row>
  </sheetData>
  <hyperlinks>
    <hyperlink ref="C6" location="'EERR Resumen'!A1" display="Estado de Resultados Resumen" xr:uid="{227F7924-B918-414B-9445-28BBDE18D7EF}"/>
    <hyperlink ref="C5" location="EBITDA!A1" display="EBITDA" xr:uid="{B709B9C5-6F74-4E3A-9E52-D57B125DBB51}"/>
    <hyperlink ref="C14" location="Ratios!A1" display="Ratios" xr:uid="{284E8FE2-87CB-48A2-81E0-089273178DFB}"/>
    <hyperlink ref="C8" location="'Fin. Stat YTD'!A1" display="Financial Statement YTD" xr:uid="{E4DDC4DF-FE60-495E-8C50-3406E035DAF5}"/>
    <hyperlink ref="C9" location="'By UNIT'!A1" display="Financial Statement by Unit" xr:uid="{66EACDFF-5A62-41AE-B69C-26D235F398C5}"/>
    <hyperlink ref="C10" location="'P&amp;L by Country Q'!A1" display="Financial Statement by Country Quarter" xr:uid="{46F36E68-399A-49C2-8176-F533121912DB}"/>
    <hyperlink ref="C11" location="'P&amp;L by Country YTD'!A1" display="Financial Statemenr by Country YTD" xr:uid="{46E54F3C-70DE-46C1-9D6B-860579A50945}"/>
    <hyperlink ref="C12" location="'Balance Sheet'!A1" display="Consolidated Balance Sheet" xr:uid="{0D7AA686-C8E2-4B22-8841-299DB88D4168}"/>
    <hyperlink ref="C13" location="'Balance Sheet by Country'!A1" display="Balance Sheet by Country" xr:uid="{86582CF4-FAE7-4122-8464-A86282D27D11}"/>
    <hyperlink ref="C15" location="'Cash Flow'!A1" display="Cash Flow" xr:uid="{63E7B0A6-3BB8-4308-B5DE-97A851504D9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I15" sqref="I15"/>
    </sheetView>
  </sheetViews>
  <sheetFormatPr baseColWidth="10" defaultColWidth="11.453125" defaultRowHeight="14.5"/>
  <cols>
    <col min="1" max="1" width="0.81640625" style="130" customWidth="1"/>
    <col min="2" max="2" width="27.453125" style="130" customWidth="1"/>
    <col min="3" max="5" width="23" style="130" customWidth="1"/>
    <col min="6" max="6" width="0.81640625" style="130" customWidth="1"/>
    <col min="7" max="7" width="13.26953125" style="130" customWidth="1"/>
    <col min="8" max="8" width="9.54296875" style="130" bestFit="1" customWidth="1"/>
    <col min="9" max="9" width="7.81640625" style="130" customWidth="1"/>
    <col min="10" max="10" width="8.81640625" style="130" customWidth="1"/>
    <col min="11" max="11" width="7.7265625" style="130" bestFit="1" customWidth="1"/>
    <col min="12" max="12" width="8" style="130" bestFit="1" customWidth="1"/>
    <col min="13" max="13" width="5.453125" style="130" bestFit="1" customWidth="1"/>
    <col min="14" max="16384" width="11.453125" style="130"/>
  </cols>
  <sheetData>
    <row r="1" spans="1:13" ht="11.25" customHeight="1"/>
    <row r="2" spans="1:13" s="94" customFormat="1" ht="23.5">
      <c r="B2" s="294" t="s">
        <v>171</v>
      </c>
      <c r="C2" s="274"/>
    </row>
    <row r="3" spans="1:13" s="259" customFormat="1" ht="18.5">
      <c r="A3" s="255"/>
      <c r="B3" s="359" t="s">
        <v>147</v>
      </c>
      <c r="C3" s="256"/>
      <c r="D3" s="256"/>
      <c r="E3" s="256"/>
      <c r="F3" s="257"/>
      <c r="G3" s="257"/>
      <c r="H3" s="258"/>
      <c r="I3" s="258"/>
      <c r="J3" s="258"/>
      <c r="K3" s="258"/>
      <c r="L3" s="258"/>
      <c r="M3" s="258"/>
    </row>
    <row r="4" spans="1:13" ht="9" customHeight="1">
      <c r="A4" s="304"/>
      <c r="B4" s="305"/>
      <c r="C4" s="305"/>
      <c r="D4" s="305"/>
      <c r="E4" s="305"/>
      <c r="F4" s="305"/>
      <c r="G4" s="305"/>
      <c r="H4" s="306"/>
      <c r="I4" s="306"/>
      <c r="J4" s="306"/>
      <c r="K4" s="306"/>
      <c r="L4" s="306"/>
      <c r="M4" s="306"/>
    </row>
    <row r="5" spans="1:13" s="307" customFormat="1" ht="43.5">
      <c r="B5" s="320" t="s">
        <v>69</v>
      </c>
      <c r="C5" s="321" t="s">
        <v>172</v>
      </c>
      <c r="D5" s="321" t="s">
        <v>173</v>
      </c>
      <c r="E5" s="321" t="s">
        <v>174</v>
      </c>
      <c r="F5" s="316"/>
      <c r="G5" s="321" t="s">
        <v>54</v>
      </c>
    </row>
    <row r="6" spans="1:13" s="248" customFormat="1" ht="13.5" customHeight="1">
      <c r="B6" s="322" t="s">
        <v>44</v>
      </c>
      <c r="C6" s="323">
        <v>434600.43199999997</v>
      </c>
      <c r="D6" s="323">
        <v>-89361.618000000002</v>
      </c>
      <c r="E6" s="323">
        <v>-392392.304</v>
      </c>
      <c r="F6" s="309">
        <v>0</v>
      </c>
      <c r="G6" s="325">
        <v>-47153.490000000049</v>
      </c>
    </row>
    <row r="7" spans="1:13" s="248" customFormat="1" ht="13.5" customHeight="1">
      <c r="B7" s="308" t="s">
        <v>48</v>
      </c>
      <c r="C7" s="309">
        <v>107667.336</v>
      </c>
      <c r="D7" s="309">
        <v>9362.4359999999997</v>
      </c>
      <c r="E7" s="309">
        <v>-64209.400999999998</v>
      </c>
      <c r="F7" s="309">
        <v>0</v>
      </c>
      <c r="G7" s="317">
        <v>52820.370999999999</v>
      </c>
    </row>
    <row r="8" spans="1:13" s="248" customFormat="1" ht="13.5" customHeight="1">
      <c r="B8" s="308" t="s">
        <v>46</v>
      </c>
      <c r="C8" s="309">
        <v>111133.984</v>
      </c>
      <c r="D8" s="309">
        <v>39478.366000000002</v>
      </c>
      <c r="E8" s="309">
        <v>-175942.58600000001</v>
      </c>
      <c r="F8" s="309">
        <v>0</v>
      </c>
      <c r="G8" s="317">
        <v>-25330.236000000004</v>
      </c>
    </row>
    <row r="9" spans="1:13" s="248" customFormat="1" ht="13.5" customHeight="1">
      <c r="B9" s="308" t="s">
        <v>47</v>
      </c>
      <c r="C9" s="309">
        <v>-41132.71</v>
      </c>
      <c r="D9" s="309">
        <v>-10420.263999999999</v>
      </c>
      <c r="E9" s="309">
        <v>51713.294999999998</v>
      </c>
      <c r="F9" s="309">
        <v>0</v>
      </c>
      <c r="G9" s="317">
        <v>160.32099999999627</v>
      </c>
    </row>
    <row r="10" spans="1:13" s="248" customFormat="1" ht="13.5" customHeight="1">
      <c r="B10" s="308" t="s">
        <v>175</v>
      </c>
      <c r="C10" s="309">
        <v>-25436.03</v>
      </c>
      <c r="D10" s="309">
        <v>-30.033999999999999</v>
      </c>
      <c r="E10" s="309">
        <v>25466.063999999998</v>
      </c>
      <c r="F10" s="309">
        <v>0</v>
      </c>
      <c r="G10" s="317">
        <v>0</v>
      </c>
    </row>
    <row r="11" spans="1:13" s="248" customFormat="1" ht="13.5" customHeight="1">
      <c r="B11" s="308" t="s">
        <v>101</v>
      </c>
      <c r="C11" s="309">
        <v>-208625.86</v>
      </c>
      <c r="D11" s="309">
        <v>49064.322</v>
      </c>
      <c r="E11" s="309">
        <v>209094.962</v>
      </c>
      <c r="F11" s="309">
        <v>0</v>
      </c>
      <c r="G11" s="326">
        <v>49533.423999999999</v>
      </c>
    </row>
    <row r="12" spans="1:13" s="248" customFormat="1" ht="13.5" customHeight="1">
      <c r="B12" s="328" t="s">
        <v>4</v>
      </c>
      <c r="C12" s="324">
        <v>378207.15199999989</v>
      </c>
      <c r="D12" s="324">
        <v>-1906.7920000000013</v>
      </c>
      <c r="E12" s="324">
        <v>-346269.96999999991</v>
      </c>
      <c r="F12" s="310">
        <v>0</v>
      </c>
      <c r="G12" s="324">
        <v>30030.389999999956</v>
      </c>
    </row>
    <row r="13" spans="1:13" s="248" customFormat="1">
      <c r="B13" s="327" t="s">
        <v>176</v>
      </c>
      <c r="C13" s="311">
        <v>0</v>
      </c>
      <c r="D13" s="311">
        <v>0</v>
      </c>
      <c r="E13" s="311">
        <v>0</v>
      </c>
      <c r="F13" s="311">
        <v>0</v>
      </c>
      <c r="G13" s="319">
        <v>0</v>
      </c>
    </row>
    <row r="14" spans="1:13" s="248" customFormat="1" ht="13.5" customHeight="1">
      <c r="B14" s="308" t="s">
        <v>177</v>
      </c>
      <c r="C14" s="309">
        <v>25936.874</v>
      </c>
      <c r="D14" s="309">
        <v>4118.6400000000003</v>
      </c>
      <c r="E14" s="309">
        <v>-10023.993</v>
      </c>
      <c r="F14" s="309">
        <v>0</v>
      </c>
      <c r="G14" s="317">
        <v>20031.521000000001</v>
      </c>
    </row>
    <row r="15" spans="1:13" s="248" customFormat="1" ht="13.5" customHeight="1">
      <c r="B15" s="308" t="s">
        <v>178</v>
      </c>
      <c r="C15" s="309">
        <v>-32378.69</v>
      </c>
      <c r="D15" s="309">
        <v>-6918.7830000000004</v>
      </c>
      <c r="E15" s="309">
        <v>12148.495999999999</v>
      </c>
      <c r="F15" s="309">
        <v>0</v>
      </c>
      <c r="G15" s="317">
        <v>-27148.976999999999</v>
      </c>
      <c r="J15" s="130"/>
      <c r="K15" s="130"/>
      <c r="L15" s="130"/>
      <c r="M15" s="130"/>
    </row>
    <row r="16" spans="1:13" s="248" customFormat="1" ht="13.5" customHeight="1">
      <c r="B16" s="295" t="s">
        <v>179</v>
      </c>
      <c r="C16" s="318">
        <v>371765.33599999989</v>
      </c>
      <c r="D16" s="318">
        <v>-4706.9350000000013</v>
      </c>
      <c r="E16" s="318">
        <v>-344145.46699999995</v>
      </c>
      <c r="F16" s="310">
        <v>0</v>
      </c>
      <c r="G16" s="324">
        <v>22912.93399999995</v>
      </c>
      <c r="J16" s="130"/>
      <c r="K16" s="130"/>
      <c r="L16" s="130"/>
      <c r="M16" s="130"/>
    </row>
    <row r="17" spans="2:14" ht="10" customHeight="1">
      <c r="B17" s="248"/>
      <c r="C17" s="248"/>
      <c r="D17" s="248"/>
      <c r="E17" s="248"/>
      <c r="F17" s="248"/>
    </row>
    <row r="18" spans="2:14" s="312" customFormat="1">
      <c r="B18" s="248"/>
      <c r="C18" s="248"/>
      <c r="D18" s="248"/>
      <c r="E18" s="248"/>
      <c r="F18" s="248"/>
      <c r="H18" s="313"/>
    </row>
    <row r="19" spans="2:14" ht="43.5">
      <c r="B19" s="314" t="s">
        <v>60</v>
      </c>
      <c r="C19" s="315" t="s">
        <v>172</v>
      </c>
      <c r="D19" s="315" t="s">
        <v>173</v>
      </c>
      <c r="E19" s="315" t="s">
        <v>174</v>
      </c>
      <c r="F19" s="316"/>
      <c r="G19" s="315" t="s">
        <v>54</v>
      </c>
    </row>
    <row r="20" spans="2:14" ht="13.5" customHeight="1">
      <c r="B20" s="308" t="s">
        <v>44</v>
      </c>
      <c r="C20" s="309">
        <v>363292.61200000002</v>
      </c>
      <c r="D20" s="309">
        <v>-19248.021000000001</v>
      </c>
      <c r="E20" s="309">
        <v>-451352.761</v>
      </c>
      <c r="F20" s="309">
        <v>0</v>
      </c>
      <c r="G20" s="317">
        <v>-107308.16999999998</v>
      </c>
      <c r="N20" s="153"/>
    </row>
    <row r="21" spans="2:14" ht="13.5" customHeight="1">
      <c r="B21" s="308" t="s">
        <v>48</v>
      </c>
      <c r="C21" s="309">
        <v>99880.271999999997</v>
      </c>
      <c r="D21" s="309">
        <v>23349.368999999999</v>
      </c>
      <c r="E21" s="309">
        <v>-72640.975999999995</v>
      </c>
      <c r="F21" s="309">
        <v>0</v>
      </c>
      <c r="G21" s="317">
        <v>50588.665000000008</v>
      </c>
      <c r="N21" s="153"/>
    </row>
    <row r="22" spans="2:14" ht="13.5" customHeight="1">
      <c r="B22" s="308" t="s">
        <v>46</v>
      </c>
      <c r="C22" s="309">
        <v>76246.567999999999</v>
      </c>
      <c r="D22" s="309">
        <v>-36495.32</v>
      </c>
      <c r="E22" s="309">
        <v>-59091.343999999997</v>
      </c>
      <c r="F22" s="309">
        <v>0</v>
      </c>
      <c r="G22" s="317">
        <v>-19340.095999999998</v>
      </c>
      <c r="N22" s="153"/>
    </row>
    <row r="23" spans="2:14" ht="13.5" customHeight="1">
      <c r="B23" s="308" t="s">
        <v>47</v>
      </c>
      <c r="C23" s="309">
        <v>-100153.639</v>
      </c>
      <c r="D23" s="309">
        <v>-10419.242</v>
      </c>
      <c r="E23" s="309">
        <v>124915.48299999999</v>
      </c>
      <c r="F23" s="309">
        <v>0</v>
      </c>
      <c r="G23" s="317">
        <v>14342.601999999999</v>
      </c>
      <c r="N23" s="153"/>
    </row>
    <row r="24" spans="2:14" ht="13.5" customHeight="1">
      <c r="B24" s="308" t="s">
        <v>175</v>
      </c>
      <c r="C24" s="309">
        <v>7463.7849999999999</v>
      </c>
      <c r="D24" s="309">
        <v>-12.061</v>
      </c>
      <c r="E24" s="309">
        <v>-7440.125</v>
      </c>
      <c r="F24" s="309">
        <v>0</v>
      </c>
      <c r="G24" s="317">
        <v>11.59900000000016</v>
      </c>
      <c r="N24" s="153"/>
    </row>
    <row r="25" spans="2:14" ht="15" customHeight="1">
      <c r="B25" s="308" t="s">
        <v>101</v>
      </c>
      <c r="C25" s="309">
        <v>-283525.03100000002</v>
      </c>
      <c r="D25" s="309">
        <v>312927.239</v>
      </c>
      <c r="E25" s="309">
        <v>-136965.55900000001</v>
      </c>
      <c r="F25" s="309">
        <v>0</v>
      </c>
      <c r="G25" s="317">
        <v>-107563.35100000002</v>
      </c>
    </row>
    <row r="26" spans="2:14">
      <c r="B26" s="295" t="s">
        <v>4</v>
      </c>
      <c r="C26" s="318">
        <v>163204.56700000004</v>
      </c>
      <c r="D26" s="318">
        <v>270101.96399999998</v>
      </c>
      <c r="E26" s="318">
        <v>-602575.28200000001</v>
      </c>
      <c r="F26" s="310">
        <v>0</v>
      </c>
      <c r="G26" s="318">
        <v>-169268.75099999999</v>
      </c>
    </row>
    <row r="27" spans="2:14">
      <c r="B27" s="327" t="s">
        <v>176</v>
      </c>
      <c r="C27" s="311">
        <v>0</v>
      </c>
      <c r="D27" s="311">
        <v>0</v>
      </c>
      <c r="E27" s="311">
        <v>0</v>
      </c>
      <c r="F27" s="311">
        <v>0</v>
      </c>
      <c r="G27" s="319">
        <v>0</v>
      </c>
    </row>
    <row r="28" spans="2:14">
      <c r="B28" s="308" t="s">
        <v>177</v>
      </c>
      <c r="C28" s="309">
        <v>12362.552</v>
      </c>
      <c r="D28" s="309">
        <v>-5835.0659999999998</v>
      </c>
      <c r="E28" s="309">
        <v>-5430.9570000000003</v>
      </c>
      <c r="F28" s="309">
        <v>0</v>
      </c>
      <c r="G28" s="317">
        <v>1096.5289999999995</v>
      </c>
      <c r="J28" s="94"/>
      <c r="K28" s="94"/>
      <c r="L28" s="94"/>
    </row>
    <row r="29" spans="2:14">
      <c r="B29" s="308" t="s">
        <v>178</v>
      </c>
      <c r="C29" s="309">
        <v>1505.085</v>
      </c>
      <c r="D29" s="309">
        <v>-1101.4359999999999</v>
      </c>
      <c r="E29" s="309">
        <v>-249.374</v>
      </c>
      <c r="F29" s="309">
        <v>0</v>
      </c>
      <c r="G29" s="317">
        <v>154.27500000000012</v>
      </c>
      <c r="J29" s="94"/>
      <c r="K29" s="94"/>
      <c r="L29" s="94"/>
    </row>
    <row r="30" spans="2:14">
      <c r="B30" s="295" t="s">
        <v>179</v>
      </c>
      <c r="C30" s="318">
        <v>177072.20400000003</v>
      </c>
      <c r="D30" s="318">
        <v>263165.462</v>
      </c>
      <c r="E30" s="318">
        <v>-608255.61300000001</v>
      </c>
      <c r="F30" s="310">
        <v>0</v>
      </c>
      <c r="G30" s="318">
        <v>-168017.94699999999</v>
      </c>
    </row>
    <row r="31" spans="2:14" s="94" customFormat="1" ht="10" customHeight="1">
      <c r="B31" s="248"/>
      <c r="C31" s="248"/>
      <c r="D31" s="248"/>
      <c r="E31" s="248"/>
      <c r="F31" s="248"/>
      <c r="G31" s="49"/>
    </row>
    <row r="32" spans="2:14">
      <c r="G32" s="153"/>
    </row>
    <row r="33" spans="7:7">
      <c r="G33" s="153"/>
    </row>
    <row r="34" spans="7:7">
      <c r="G34" s="153"/>
    </row>
    <row r="35" spans="7:7" ht="15" customHeight="1">
      <c r="G35" s="153"/>
    </row>
    <row r="36" spans="7:7">
      <c r="G36" s="153"/>
    </row>
    <row r="37" spans="7:7">
      <c r="G37" s="153"/>
    </row>
    <row r="38" spans="7:7">
      <c r="G38" s="153"/>
    </row>
    <row r="39" spans="7:7">
      <c r="G39" s="153"/>
    </row>
    <row r="40" spans="7:7">
      <c r="G40" s="153"/>
    </row>
    <row r="41" spans="7:7">
      <c r="G41" s="153"/>
    </row>
    <row r="42" spans="7:7">
      <c r="G42" s="153"/>
    </row>
    <row r="43" spans="7:7">
      <c r="G43" s="153"/>
    </row>
    <row r="44" spans="7:7">
      <c r="G44" s="153"/>
    </row>
    <row r="45" spans="7:7" ht="15.75" customHeight="1">
      <c r="G45" s="153"/>
    </row>
    <row r="46" spans="7:7">
      <c r="G46" s="153"/>
    </row>
    <row r="47" spans="7:7">
      <c r="G47" s="153"/>
    </row>
    <row r="48" spans="7:7">
      <c r="G48" s="153"/>
    </row>
    <row r="49" spans="7:7">
      <c r="G49" s="153"/>
    </row>
    <row r="50" spans="7:7">
      <c r="G50" s="153"/>
    </row>
    <row r="51" spans="7:7">
      <c r="G51" s="153"/>
    </row>
    <row r="52" spans="7:7">
      <c r="G52" s="153"/>
    </row>
    <row r="53" spans="7:7">
      <c r="G53" s="153"/>
    </row>
    <row r="54" spans="7:7">
      <c r="G54" s="153"/>
    </row>
    <row r="55" spans="7:7">
      <c r="G55" s="153"/>
    </row>
    <row r="56" spans="7:7">
      <c r="G56" s="153"/>
    </row>
    <row r="57" spans="7:7">
      <c r="G57" s="153"/>
    </row>
    <row r="58" spans="7:7">
      <c r="G58" s="153"/>
    </row>
    <row r="59" spans="7:7">
      <c r="G59" s="153"/>
    </row>
    <row r="60" spans="7:7">
      <c r="G60" s="153"/>
    </row>
    <row r="61" spans="7:7">
      <c r="G61" s="153"/>
    </row>
    <row r="62" spans="7:7">
      <c r="G62" s="153"/>
    </row>
    <row r="63" spans="7:7">
      <c r="G63" s="153"/>
    </row>
    <row r="64" spans="7:7">
      <c r="G64" s="153"/>
    </row>
    <row r="65" spans="7:7">
      <c r="G65" s="153"/>
    </row>
    <row r="66" spans="7:7">
      <c r="G66" s="153"/>
    </row>
    <row r="67" spans="7:7">
      <c r="G67" s="153"/>
    </row>
    <row r="68" spans="7:7">
      <c r="G68" s="153"/>
    </row>
    <row r="69" spans="7:7">
      <c r="G69" s="153"/>
    </row>
    <row r="70" spans="7:7">
      <c r="G70" s="153"/>
    </row>
    <row r="71" spans="7:7">
      <c r="G71" s="153"/>
    </row>
    <row r="72" spans="7:7">
      <c r="G72" s="153"/>
    </row>
    <row r="73" spans="7:7">
      <c r="G73" s="153"/>
    </row>
    <row r="74" spans="7:7">
      <c r="G74" s="153"/>
    </row>
    <row r="75" spans="7:7">
      <c r="G75" s="153"/>
    </row>
    <row r="76" spans="7:7">
      <c r="G76" s="153"/>
    </row>
    <row r="77" spans="7:7">
      <c r="G77" s="153"/>
    </row>
    <row r="78" spans="7:7">
      <c r="G78" s="153"/>
    </row>
    <row r="79" spans="7:7">
      <c r="G79" s="153"/>
    </row>
    <row r="80" spans="7:7">
      <c r="G80" s="153"/>
    </row>
    <row r="81" spans="7:7">
      <c r="G81" s="153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showGridLines="0" zoomScaleNormal="100" workbookViewId="0">
      <selection activeCell="I15" sqref="I15"/>
    </sheetView>
  </sheetViews>
  <sheetFormatPr baseColWidth="10" defaultColWidth="11.453125" defaultRowHeight="14.5"/>
  <cols>
    <col min="1" max="1" width="0.81640625" style="130" customWidth="1"/>
    <col min="2" max="2" width="36.81640625" style="130" customWidth="1"/>
    <col min="3" max="3" width="18.54296875" style="130" customWidth="1"/>
    <col min="4" max="4" width="13" style="130" customWidth="1"/>
    <col min="5" max="5" width="9.54296875" style="272" bestFit="1" customWidth="1"/>
    <col min="6" max="6" width="0.81640625" style="130" customWidth="1"/>
    <col min="7" max="7" width="9.54296875" style="130" bestFit="1" customWidth="1"/>
    <col min="8" max="8" width="1.54296875" style="130" customWidth="1"/>
    <col min="9" max="9" width="11.453125" style="170"/>
    <col min="10" max="10" width="11.453125" style="130"/>
    <col min="11" max="11" width="1.26953125" style="130" customWidth="1"/>
    <col min="12" max="16384" width="11.453125" style="130"/>
  </cols>
  <sheetData>
    <row r="1" spans="1:10" ht="9.75" customHeight="1">
      <c r="E1" s="130"/>
    </row>
    <row r="2" spans="1:10" ht="23.5">
      <c r="A2" s="59"/>
      <c r="B2" s="299" t="s">
        <v>180</v>
      </c>
      <c r="E2" s="130"/>
      <c r="I2" s="130"/>
    </row>
    <row r="3" spans="1:10" s="259" customFormat="1" ht="15" customHeight="1">
      <c r="A3" s="255"/>
      <c r="B3" s="359" t="s">
        <v>147</v>
      </c>
      <c r="C3" s="256"/>
      <c r="D3" s="256"/>
      <c r="E3" s="256"/>
      <c r="F3" s="257"/>
      <c r="G3" s="258"/>
      <c r="H3" s="258"/>
      <c r="I3" s="258"/>
      <c r="J3" s="258"/>
    </row>
    <row r="4" spans="1:10" s="262" customFormat="1" ht="9.75" customHeight="1">
      <c r="A4" s="260"/>
      <c r="B4" s="124"/>
      <c r="C4" s="124"/>
      <c r="D4" s="124"/>
      <c r="E4" s="124"/>
      <c r="F4" s="124"/>
      <c r="G4" s="261"/>
      <c r="H4" s="261"/>
      <c r="I4" s="261"/>
      <c r="J4" s="261"/>
    </row>
    <row r="5" spans="1:10" ht="15.5">
      <c r="B5" s="387"/>
      <c r="C5" s="389" t="s">
        <v>110</v>
      </c>
      <c r="D5" s="389"/>
      <c r="E5" s="389"/>
      <c r="F5" s="300"/>
      <c r="G5" s="170"/>
      <c r="H5" s="170"/>
    </row>
    <row r="6" spans="1:10" ht="25.5" customHeight="1">
      <c r="B6" s="387"/>
      <c r="C6" s="263">
        <v>45078</v>
      </c>
      <c r="D6" s="263">
        <v>44896</v>
      </c>
      <c r="E6" s="385" t="s">
        <v>1</v>
      </c>
      <c r="F6" s="264"/>
      <c r="G6" s="170"/>
      <c r="H6" s="170"/>
    </row>
    <row r="7" spans="1:10">
      <c r="B7" s="388"/>
      <c r="C7" s="265" t="s">
        <v>55</v>
      </c>
      <c r="D7" s="265" t="s">
        <v>24</v>
      </c>
      <c r="E7" s="386"/>
      <c r="F7" s="264"/>
      <c r="G7" s="170"/>
      <c r="H7" s="170"/>
    </row>
    <row r="8" spans="1:10">
      <c r="B8" s="266" t="s">
        <v>181</v>
      </c>
      <c r="C8" s="342">
        <v>2776241.7780000004</v>
      </c>
      <c r="D8" s="342">
        <v>3108157.4450000003</v>
      </c>
      <c r="E8" s="267">
        <f>+C8/D8-1</f>
        <v>-0.10678856295839922</v>
      </c>
      <c r="F8" s="267"/>
      <c r="G8" s="170"/>
      <c r="H8" s="170"/>
    </row>
    <row r="9" spans="1:10">
      <c r="B9" s="268" t="s">
        <v>182</v>
      </c>
      <c r="C9" s="343">
        <v>2776241.7780000004</v>
      </c>
      <c r="D9" s="343">
        <v>3108157.4450000003</v>
      </c>
      <c r="E9" s="111">
        <f t="shared" ref="E9:E19" si="0">+C9/D9-1</f>
        <v>-0.10678856295839922</v>
      </c>
      <c r="F9" s="269"/>
      <c r="G9" s="170"/>
      <c r="H9" s="170"/>
    </row>
    <row r="10" spans="1:10">
      <c r="B10" s="268" t="s">
        <v>183</v>
      </c>
      <c r="C10" s="343">
        <v>10188363.718</v>
      </c>
      <c r="D10" s="343">
        <v>10232042.345999999</v>
      </c>
      <c r="E10" s="111">
        <f t="shared" si="0"/>
        <v>-4.2688083691398981E-3</v>
      </c>
      <c r="F10" s="269"/>
      <c r="G10" s="170"/>
      <c r="H10" s="170"/>
    </row>
    <row r="11" spans="1:10">
      <c r="B11" s="270" t="s">
        <v>184</v>
      </c>
      <c r="C11" s="271">
        <v>12964605.496000001</v>
      </c>
      <c r="D11" s="271">
        <v>13340199.790999999</v>
      </c>
      <c r="E11" s="273">
        <f t="shared" si="0"/>
        <v>-2.8155072703888173E-2</v>
      </c>
      <c r="F11" s="269"/>
      <c r="G11" s="170"/>
      <c r="H11" s="170"/>
    </row>
    <row r="12" spans="1:10">
      <c r="B12" s="266" t="s">
        <v>185</v>
      </c>
      <c r="C12" s="342">
        <v>3322400.8670000001</v>
      </c>
      <c r="D12" s="342">
        <v>3753381.5590000004</v>
      </c>
      <c r="E12" s="267">
        <f t="shared" si="0"/>
        <v>-0.11482464152001237</v>
      </c>
      <c r="F12" s="267"/>
      <c r="G12" s="170"/>
      <c r="H12" s="170"/>
    </row>
    <row r="13" spans="1:10">
      <c r="B13" s="268" t="s">
        <v>186</v>
      </c>
      <c r="C13" s="343">
        <v>3322400.8670000001</v>
      </c>
      <c r="D13" s="343">
        <v>3753381.5590000004</v>
      </c>
      <c r="E13" s="111">
        <f t="shared" si="0"/>
        <v>-0.11482464152001237</v>
      </c>
      <c r="F13" s="269"/>
      <c r="G13" s="170"/>
      <c r="H13" s="170"/>
    </row>
    <row r="14" spans="1:10">
      <c r="B14" s="268" t="s">
        <v>187</v>
      </c>
      <c r="C14" s="343">
        <v>5430955.9749999996</v>
      </c>
      <c r="D14" s="343">
        <v>5340600.830000001</v>
      </c>
      <c r="E14" s="111">
        <f t="shared" si="0"/>
        <v>1.6918535549865998E-2</v>
      </c>
      <c r="F14" s="269"/>
      <c r="G14" s="170"/>
      <c r="H14" s="170"/>
    </row>
    <row r="15" spans="1:10">
      <c r="B15" s="270" t="s">
        <v>25</v>
      </c>
      <c r="C15" s="271">
        <v>8753356.8420000002</v>
      </c>
      <c r="D15" s="271">
        <v>9093982.3890000023</v>
      </c>
      <c r="E15" s="273">
        <f t="shared" si="0"/>
        <v>-3.7456147640226312E-2</v>
      </c>
      <c r="F15" s="269"/>
      <c r="G15" s="170"/>
      <c r="H15" s="170"/>
    </row>
    <row r="16" spans="1:10" ht="29">
      <c r="B16" s="266" t="s">
        <v>188</v>
      </c>
      <c r="C16" s="342">
        <v>3625188.2149999999</v>
      </c>
      <c r="D16" s="342">
        <v>3670812.256000001</v>
      </c>
      <c r="E16" s="267">
        <f t="shared" si="0"/>
        <v>-1.2428868004738747E-2</v>
      </c>
      <c r="F16" s="267"/>
      <c r="G16" s="170"/>
      <c r="H16" s="170"/>
    </row>
    <row r="17" spans="2:8">
      <c r="B17" s="266" t="s">
        <v>189</v>
      </c>
      <c r="C17" s="342">
        <v>586060.43900000001</v>
      </c>
      <c r="D17" s="342">
        <v>575405.14599999995</v>
      </c>
      <c r="E17" s="267">
        <f t="shared" si="0"/>
        <v>1.8517896605672712E-2</v>
      </c>
      <c r="F17" s="267"/>
      <c r="G17" s="170"/>
      <c r="H17" s="170"/>
    </row>
    <row r="18" spans="2:8">
      <c r="B18" s="270" t="s">
        <v>190</v>
      </c>
      <c r="C18" s="271">
        <v>4211248.6540000001</v>
      </c>
      <c r="D18" s="271">
        <v>4246217.4020000007</v>
      </c>
      <c r="E18" s="273">
        <f t="shared" si="0"/>
        <v>-8.2352702863329741E-3</v>
      </c>
      <c r="F18" s="269"/>
      <c r="G18" s="170"/>
      <c r="H18" s="170"/>
    </row>
    <row r="19" spans="2:8">
      <c r="B19" s="270" t="s">
        <v>191</v>
      </c>
      <c r="C19" s="271">
        <v>12964605.495999999</v>
      </c>
      <c r="D19" s="271">
        <v>13340199.791000003</v>
      </c>
      <c r="E19" s="273">
        <f t="shared" si="0"/>
        <v>-2.8155072703888506E-2</v>
      </c>
      <c r="F19" s="269"/>
      <c r="G19" s="170"/>
      <c r="H19" s="170"/>
    </row>
  </sheetData>
  <mergeCells count="3">
    <mergeCell ref="E6:E7"/>
    <mergeCell ref="B5:B7"/>
    <mergeCell ref="C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26</v>
      </c>
      <c r="B1" s="13"/>
      <c r="C1" s="13"/>
      <c r="D1" s="14"/>
      <c r="E1" s="5"/>
      <c r="F1" s="13"/>
      <c r="G1" s="13"/>
      <c r="H1" s="14"/>
      <c r="J1" s="15" t="s">
        <v>27</v>
      </c>
      <c r="K1" s="13"/>
      <c r="L1" s="13"/>
      <c r="M1" s="14"/>
      <c r="N1" s="5"/>
      <c r="O1" s="13"/>
      <c r="P1" s="13"/>
      <c r="Q1" s="14"/>
    </row>
    <row r="2" spans="1:17">
      <c r="A2" s="16"/>
      <c r="B2" s="390" t="e">
        <f>+#REF!</f>
        <v>#REF!</v>
      </c>
      <c r="C2" s="390"/>
      <c r="D2" s="390"/>
      <c r="E2" s="5"/>
      <c r="F2" s="391" t="e">
        <f>+#REF!</f>
        <v>#REF!</v>
      </c>
      <c r="G2" s="391"/>
      <c r="H2" s="391"/>
      <c r="J2" s="16"/>
      <c r="K2" s="390" t="e">
        <f>+#REF!</f>
        <v>#REF!</v>
      </c>
      <c r="L2" s="390"/>
      <c r="M2" s="390"/>
      <c r="N2" s="5"/>
      <c r="O2" s="391" t="e">
        <f>+#REF!</f>
        <v>#REF!</v>
      </c>
      <c r="P2" s="391"/>
      <c r="Q2" s="391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28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28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29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29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30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31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32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33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34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34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35</v>
      </c>
      <c r="J11" s="15" t="s">
        <v>36</v>
      </c>
      <c r="K11" s="20"/>
      <c r="L11" s="20"/>
      <c r="M11" s="20"/>
    </row>
    <row r="12" spans="1:17">
      <c r="A12" s="16" t="s">
        <v>37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38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15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15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16</v>
      </c>
      <c r="B14" s="7">
        <v>24966</v>
      </c>
      <c r="C14" s="7">
        <v>25862</v>
      </c>
      <c r="D14" s="11">
        <f t="shared" si="2"/>
        <v>-3.464542572113527E-2</v>
      </c>
      <c r="J14" s="6" t="s">
        <v>16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39</v>
      </c>
      <c r="B15" s="7">
        <v>28172</v>
      </c>
      <c r="C15" s="7">
        <v>30495</v>
      </c>
      <c r="D15" s="11">
        <f t="shared" si="2"/>
        <v>-7.6176422364321983E-2</v>
      </c>
      <c r="J15" s="6" t="s">
        <v>17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40</v>
      </c>
      <c r="B16" s="7">
        <v>14377</v>
      </c>
      <c r="C16" s="7">
        <v>14477</v>
      </c>
      <c r="D16" s="11">
        <f t="shared" si="2"/>
        <v>-6.9075084616978533E-3</v>
      </c>
      <c r="J16" s="6" t="s">
        <v>18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19</v>
      </c>
      <c r="B17" s="7">
        <v>13818</v>
      </c>
      <c r="C17" s="7">
        <v>13749</v>
      </c>
      <c r="D17" s="11">
        <f t="shared" si="2"/>
        <v>5.0185468034038561E-3</v>
      </c>
      <c r="J17" s="6" t="s">
        <v>19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41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41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42</v>
      </c>
      <c r="B19" s="27"/>
      <c r="C19" s="27"/>
      <c r="D19" s="28"/>
      <c r="J19" s="16" t="s">
        <v>43</v>
      </c>
      <c r="K19" s="27"/>
      <c r="L19" s="27"/>
      <c r="M19" s="28"/>
    </row>
    <row r="20" spans="1:17" s="19" customFormat="1" ht="13.5" customHeight="1">
      <c r="A20" s="6" t="s">
        <v>44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45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46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20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47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21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48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22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49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23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50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51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41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41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8"/>
  <sheetViews>
    <sheetView showGridLines="0" zoomScaleNormal="100" workbookViewId="0">
      <selection activeCell="I15" sqref="I15"/>
    </sheetView>
  </sheetViews>
  <sheetFormatPr baseColWidth="10" defaultColWidth="11.453125" defaultRowHeight="15.5"/>
  <cols>
    <col min="1" max="1" width="1.7265625" style="132" customWidth="1"/>
    <col min="2" max="2" width="63.54296875" style="283" customWidth="1"/>
    <col min="3" max="4" width="14.7265625" style="132" customWidth="1"/>
    <col min="5" max="5" width="12.54296875" style="132" bestFit="1" customWidth="1"/>
    <col min="6" max="7" width="11.453125" style="132" customWidth="1"/>
    <col min="8" max="8" width="2.26953125" style="132" customWidth="1"/>
    <col min="9" max="16384" width="11.453125" style="132"/>
  </cols>
  <sheetData>
    <row r="2" spans="2:6" s="119" customFormat="1" ht="23.5">
      <c r="B2" s="294" t="s">
        <v>52</v>
      </c>
      <c r="C2" s="286"/>
    </row>
    <row r="4" spans="2:6" ht="18" customHeight="1">
      <c r="B4" s="287" t="s">
        <v>87</v>
      </c>
      <c r="C4" s="288">
        <f>+'Balance Sheet by Country'!C5</f>
        <v>45078</v>
      </c>
      <c r="D4" s="288">
        <f>+'Balance Sheet by Country'!D5</f>
        <v>44896</v>
      </c>
      <c r="E4" s="289">
        <v>44713</v>
      </c>
      <c r="F4" s="290"/>
    </row>
    <row r="5" spans="2:6" ht="17.149999999999999" customHeight="1">
      <c r="B5" s="282" t="s">
        <v>199</v>
      </c>
      <c r="C5" s="291">
        <v>4192001.6719999998</v>
      </c>
      <c r="D5" s="291">
        <v>4019943.983</v>
      </c>
      <c r="E5" s="291">
        <v>3038598.219</v>
      </c>
      <c r="F5" s="290"/>
    </row>
    <row r="6" spans="2:6" ht="17.149999999999999" customHeight="1">
      <c r="B6" s="302" t="s">
        <v>200</v>
      </c>
      <c r="C6" s="303">
        <v>336215.83799999999</v>
      </c>
      <c r="D6" s="303">
        <v>373700.30300000001</v>
      </c>
      <c r="E6" s="303">
        <v>677434.33100000001</v>
      </c>
      <c r="F6" s="290"/>
    </row>
    <row r="7" spans="2:6" ht="17.149999999999999" customHeight="1">
      <c r="B7" s="302" t="s">
        <v>201</v>
      </c>
      <c r="C7" s="303">
        <v>239601.95199999999</v>
      </c>
      <c r="D7" s="303">
        <v>444442.51299999998</v>
      </c>
      <c r="E7" s="303">
        <v>434282.00199999998</v>
      </c>
      <c r="F7" s="290"/>
    </row>
    <row r="8" spans="2:6" ht="17.149999999999999" customHeight="1">
      <c r="B8" s="282" t="s">
        <v>202</v>
      </c>
      <c r="C8" s="291">
        <v>3616183.8819999998</v>
      </c>
      <c r="D8" s="291">
        <v>3201801.1670000004</v>
      </c>
      <c r="E8" s="291">
        <v>1926881.8860000004</v>
      </c>
      <c r="F8" s="290"/>
    </row>
    <row r="9" spans="2:6" ht="17.149999999999999" customHeight="1">
      <c r="B9" s="302" t="s">
        <v>203</v>
      </c>
      <c r="C9" s="303">
        <v>1212882.7549999999</v>
      </c>
      <c r="D9" s="303">
        <v>1160046.7009999999</v>
      </c>
      <c r="E9" s="303">
        <v>942386.56599999999</v>
      </c>
      <c r="F9" s="290"/>
    </row>
    <row r="10" spans="2:6" ht="17.149999999999999" customHeight="1">
      <c r="B10" s="282" t="s">
        <v>204</v>
      </c>
      <c r="C10" s="291">
        <v>4829066.6370000001</v>
      </c>
      <c r="D10" s="291">
        <v>4361847.8680000007</v>
      </c>
      <c r="E10" s="291">
        <v>2869268.4520000005</v>
      </c>
      <c r="F10" s="292"/>
    </row>
    <row r="12" spans="2:6" ht="17.149999999999999" customHeight="1">
      <c r="B12" s="293" t="s">
        <v>192</v>
      </c>
      <c r="C12" s="285">
        <f>+C4</f>
        <v>45078</v>
      </c>
      <c r="D12" s="285">
        <f>+D4</f>
        <v>44896</v>
      </c>
      <c r="E12" s="285">
        <f>+E4</f>
        <v>44713</v>
      </c>
    </row>
    <row r="13" spans="2:6" ht="17.149999999999999" customHeight="1">
      <c r="B13" s="284" t="s">
        <v>193</v>
      </c>
      <c r="C13" s="301">
        <v>3.1972502074492835</v>
      </c>
      <c r="D13" s="301">
        <v>2.7171304986395395</v>
      </c>
      <c r="E13" s="301">
        <v>1.9397467342198291</v>
      </c>
    </row>
    <row r="14" spans="2:6" ht="17.149999999999999" customHeight="1">
      <c r="B14" s="284" t="s">
        <v>194</v>
      </c>
      <c r="C14" s="301">
        <v>3.5784902455188781</v>
      </c>
      <c r="D14" s="301">
        <v>3.2267770669907945</v>
      </c>
      <c r="E14" s="301">
        <v>2.6913139585457579</v>
      </c>
    </row>
    <row r="15" spans="2:6" ht="17.149999999999999" customHeight="1">
      <c r="B15" s="284" t="s">
        <v>195</v>
      </c>
      <c r="C15" s="301">
        <v>5.1587295048423076</v>
      </c>
      <c r="D15" s="301">
        <v>6.526593509057534</v>
      </c>
      <c r="E15" s="301">
        <v>9.3332548350695834</v>
      </c>
    </row>
    <row r="16" spans="2:6" ht="17.149999999999999" customHeight="1">
      <c r="B16" s="284" t="s">
        <v>196</v>
      </c>
      <c r="C16" s="301">
        <v>0.85869635804221978</v>
      </c>
      <c r="D16" s="301">
        <v>0.75403608997785365</v>
      </c>
      <c r="E16" s="301">
        <v>0.39492776798320334</v>
      </c>
    </row>
    <row r="17" spans="2:5" ht="17.149999999999999" customHeight="1">
      <c r="B17" s="284" t="s">
        <v>197</v>
      </c>
      <c r="C17" s="301">
        <v>2.0785656609674987</v>
      </c>
      <c r="D17" s="301">
        <v>2.1416666948603873</v>
      </c>
      <c r="E17" s="301">
        <v>1.5424173936001004</v>
      </c>
    </row>
    <row r="18" spans="2:5" ht="17.149999999999999" customHeight="1">
      <c r="B18" s="284" t="s">
        <v>198</v>
      </c>
      <c r="C18" s="301">
        <v>0.83561312711395941</v>
      </c>
      <c r="D18" s="301">
        <v>0.82809525121344052</v>
      </c>
      <c r="E18" s="301">
        <v>1.0001977945595195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zoomScaleNormal="100" workbookViewId="0">
      <selection activeCell="I15" sqref="I15"/>
    </sheetView>
  </sheetViews>
  <sheetFormatPr baseColWidth="10" defaultColWidth="11.453125" defaultRowHeight="14.5"/>
  <cols>
    <col min="1" max="1" width="0.81640625" style="58" customWidth="1"/>
    <col min="2" max="2" width="45.81640625" style="58" customWidth="1"/>
    <col min="3" max="4" width="10.08984375" style="58" bestFit="1" customWidth="1"/>
    <col min="5" max="6" width="10.26953125" style="58" bestFit="1" customWidth="1"/>
    <col min="7" max="7" width="11.26953125" style="58" bestFit="1" customWidth="1"/>
    <col min="8" max="8" width="10.90625" style="58" bestFit="1" customWidth="1"/>
    <col min="9" max="9" width="10" style="58" bestFit="1" customWidth="1"/>
    <col min="11" max="16384" width="11.453125" style="58"/>
  </cols>
  <sheetData>
    <row r="1" spans="1:10" ht="10" customHeight="1">
      <c r="B1" s="59"/>
    </row>
    <row r="2" spans="1:10" ht="23.5">
      <c r="A2" s="59"/>
      <c r="B2" s="299" t="s">
        <v>95</v>
      </c>
    </row>
    <row r="3" spans="1:10" s="62" customFormat="1" ht="12.75" customHeight="1">
      <c r="A3" s="60"/>
      <c r="B3" s="58"/>
      <c r="C3" s="361"/>
      <c r="D3" s="361"/>
      <c r="E3" s="361"/>
      <c r="F3" s="58"/>
      <c r="G3" s="61"/>
      <c r="H3" s="61"/>
      <c r="I3" s="61"/>
      <c r="J3"/>
    </row>
    <row r="4" spans="1:10" ht="17.149999999999999" customHeight="1">
      <c r="B4" s="44" t="s">
        <v>87</v>
      </c>
      <c r="C4" s="45" t="s">
        <v>85</v>
      </c>
      <c r="D4" s="45" t="s">
        <v>96</v>
      </c>
      <c r="E4" s="45" t="s">
        <v>1</v>
      </c>
      <c r="F4" s="45" t="s">
        <v>66</v>
      </c>
      <c r="G4" s="45" t="s">
        <v>58</v>
      </c>
      <c r="H4" s="45" t="s">
        <v>1</v>
      </c>
      <c r="I4" s="63"/>
    </row>
    <row r="5" spans="1:10" s="64" customFormat="1" ht="17.149999999999999" customHeight="1">
      <c r="B5" s="46" t="s">
        <v>88</v>
      </c>
      <c r="C5" s="47">
        <v>143041.318</v>
      </c>
      <c r="D5" s="47">
        <v>54383.883000000002</v>
      </c>
      <c r="E5" s="48">
        <v>1.6302152422621239</v>
      </c>
      <c r="F5" s="47">
        <v>299058.10800000001</v>
      </c>
      <c r="G5" s="47">
        <v>258316.109</v>
      </c>
      <c r="H5" s="48">
        <v>0.15772147992520291</v>
      </c>
      <c r="J5"/>
    </row>
    <row r="6" spans="1:10" s="64" customFormat="1" ht="17.149999999999999" customHeight="1">
      <c r="B6" s="49" t="s">
        <v>89</v>
      </c>
      <c r="C6" s="50">
        <v>90917.866999999998</v>
      </c>
      <c r="D6" s="50">
        <v>63451.031999999999</v>
      </c>
      <c r="E6" s="51">
        <v>0.43288239976932141</v>
      </c>
      <c r="F6" s="50">
        <v>167415.783</v>
      </c>
      <c r="G6" s="50">
        <v>121228.833</v>
      </c>
      <c r="H6" s="51">
        <v>0.38098980957772643</v>
      </c>
      <c r="J6"/>
    </row>
    <row r="7" spans="1:10" s="64" customFormat="1" ht="17.149999999999999" customHeight="1">
      <c r="B7" s="49" t="s">
        <v>90</v>
      </c>
      <c r="C7" s="50">
        <v>19493.363000000001</v>
      </c>
      <c r="D7" s="50">
        <v>52343.868999999999</v>
      </c>
      <c r="E7" s="51">
        <v>-0.62759032963344752</v>
      </c>
      <c r="F7" s="50">
        <v>37289.89</v>
      </c>
      <c r="G7" s="50">
        <v>79137.210000000006</v>
      </c>
      <c r="H7" s="51">
        <v>-0.52879448239330151</v>
      </c>
      <c r="J7"/>
    </row>
    <row r="8" spans="1:10" s="64" customFormat="1" ht="17.149999999999999" customHeight="1">
      <c r="B8" s="49" t="s">
        <v>91</v>
      </c>
      <c r="C8" s="50">
        <v>22731.402999999998</v>
      </c>
      <c r="D8" s="50">
        <v>83310.437999999995</v>
      </c>
      <c r="E8" s="51">
        <v>-0.72714819960495225</v>
      </c>
      <c r="F8" s="50">
        <v>24029.436000000002</v>
      </c>
      <c r="G8" s="50">
        <v>61197.714</v>
      </c>
      <c r="H8" s="51">
        <v>-0.60734749013664135</v>
      </c>
      <c r="J8"/>
    </row>
    <row r="9" spans="1:10" s="64" customFormat="1" ht="17.149999999999999" customHeight="1">
      <c r="B9" s="49" t="s">
        <v>92</v>
      </c>
      <c r="C9" s="50">
        <v>-10795.634</v>
      </c>
      <c r="D9" s="50">
        <v>-27334.734</v>
      </c>
      <c r="E9" s="51">
        <v>-0.60505801885615562</v>
      </c>
      <c r="F9" s="50">
        <v>9561.8269999999993</v>
      </c>
      <c r="G9" s="50">
        <v>24936.627</v>
      </c>
      <c r="H9" s="51">
        <v>-0.61655491739119328</v>
      </c>
      <c r="J9"/>
    </row>
    <row r="10" spans="1:10" s="64" customFormat="1" ht="17.149999999999999" customHeight="1">
      <c r="B10" s="49" t="s">
        <v>93</v>
      </c>
      <c r="C10" s="50">
        <v>100996.302</v>
      </c>
      <c r="D10" s="50">
        <v>65602.157999999996</v>
      </c>
      <c r="E10" s="51">
        <v>0.53952712958009719</v>
      </c>
      <c r="F10" s="50">
        <v>201373.45499999999</v>
      </c>
      <c r="G10" s="50">
        <v>132709.261</v>
      </c>
      <c r="H10" s="51">
        <v>0.51740318258572771</v>
      </c>
      <c r="J10"/>
    </row>
    <row r="11" spans="1:10" s="64" customFormat="1" ht="17.149999999999999" customHeight="1">
      <c r="B11" s="52" t="s">
        <v>94</v>
      </c>
      <c r="C11" s="53">
        <v>13304.766</v>
      </c>
      <c r="D11" s="53">
        <v>32262.911</v>
      </c>
      <c r="E11" s="54">
        <v>-0.58761421125328717</v>
      </c>
      <c r="F11" s="53">
        <v>12379.42</v>
      </c>
      <c r="G11" s="53">
        <v>31173.442999999999</v>
      </c>
      <c r="H11" s="54">
        <v>-0.60288569985676588</v>
      </c>
      <c r="J11"/>
    </row>
    <row r="12" spans="1:10" s="64" customFormat="1" ht="17.149999999999999" customHeight="1">
      <c r="B12" s="55" t="s">
        <v>95</v>
      </c>
      <c r="C12" s="56">
        <v>379689.38499999995</v>
      </c>
      <c r="D12" s="56">
        <v>324019.55700000003</v>
      </c>
      <c r="E12" s="57">
        <v>0.17181008614242343</v>
      </c>
      <c r="F12" s="56">
        <v>751107.91900000011</v>
      </c>
      <c r="G12" s="56">
        <v>708699.19699999993</v>
      </c>
      <c r="H12" s="57">
        <v>5.9840228660510419E-2</v>
      </c>
      <c r="J12"/>
    </row>
    <row r="13" spans="1:10" ht="12.75" customHeight="1">
      <c r="B13" s="362"/>
      <c r="C13" s="362"/>
      <c r="D13" s="362"/>
      <c r="E13" s="362"/>
      <c r="F13" s="362"/>
      <c r="G13" s="362"/>
      <c r="H13" s="362"/>
      <c r="I13" s="362"/>
    </row>
    <row r="14" spans="1:10" s="65" customFormat="1" ht="17.149999999999999" customHeight="1">
      <c r="B14" s="45" t="s">
        <v>85</v>
      </c>
      <c r="C14" s="45" t="s">
        <v>2</v>
      </c>
      <c r="D14" s="45" t="s">
        <v>97</v>
      </c>
      <c r="E14" s="45" t="s">
        <v>98</v>
      </c>
      <c r="F14" s="45" t="s">
        <v>99</v>
      </c>
      <c r="G14" s="45" t="s">
        <v>100</v>
      </c>
      <c r="H14" s="45" t="s">
        <v>101</v>
      </c>
      <c r="I14" s="45" t="s">
        <v>54</v>
      </c>
      <c r="J14"/>
    </row>
    <row r="15" spans="1:10" ht="17.149999999999999" customHeight="1">
      <c r="B15" s="69" t="s">
        <v>102</v>
      </c>
      <c r="C15" s="50">
        <v>213216.24799999999</v>
      </c>
      <c r="D15" s="50">
        <v>49138.139000000003</v>
      </c>
      <c r="E15" s="50">
        <v>41831.201999999997</v>
      </c>
      <c r="F15" s="50">
        <v>-2117.0239999999999</v>
      </c>
      <c r="G15" s="50">
        <v>15732.819</v>
      </c>
      <c r="H15" s="50">
        <v>-174760.06599999999</v>
      </c>
      <c r="I15" s="70">
        <v>143041.31800000003</v>
      </c>
    </row>
    <row r="16" spans="1:10" ht="17.149999999999999" customHeight="1">
      <c r="B16" s="69" t="s">
        <v>103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90917.866999999998</v>
      </c>
      <c r="I16" s="70">
        <v>90917.866999999998</v>
      </c>
    </row>
    <row r="17" spans="1:9" ht="17.149999999999999" customHeight="1">
      <c r="B17" s="71" t="s">
        <v>104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-10795.634</v>
      </c>
      <c r="I17" s="72">
        <v>-10795.634</v>
      </c>
    </row>
    <row r="18" spans="1:9" ht="17.149999999999999" customHeight="1">
      <c r="B18" s="73" t="s">
        <v>3</v>
      </c>
      <c r="C18" s="74">
        <v>213216.24799999999</v>
      </c>
      <c r="D18" s="74">
        <v>49138.139000000003</v>
      </c>
      <c r="E18" s="74">
        <v>41831.201999999997</v>
      </c>
      <c r="F18" s="74">
        <v>-2117.0239999999999</v>
      </c>
      <c r="G18" s="74">
        <v>15732.819</v>
      </c>
      <c r="H18" s="74">
        <v>-94637.832999999999</v>
      </c>
      <c r="I18" s="74">
        <v>223163.55100000004</v>
      </c>
    </row>
    <row r="19" spans="1:9" ht="17.149999999999999" customHeight="1">
      <c r="B19" s="75" t="s">
        <v>105</v>
      </c>
      <c r="C19" s="76">
        <v>76501.353000000003</v>
      </c>
      <c r="D19" s="76">
        <v>2271.1309999999999</v>
      </c>
      <c r="E19" s="76">
        <v>5870.732</v>
      </c>
      <c r="F19" s="76">
        <v>9418.5290000000005</v>
      </c>
      <c r="G19" s="76">
        <v>28.396000000000001</v>
      </c>
      <c r="H19" s="76">
        <v>6906.1610000000001</v>
      </c>
      <c r="I19" s="74">
        <v>100996.302</v>
      </c>
    </row>
    <row r="20" spans="1:9" ht="17.149999999999999" customHeight="1">
      <c r="B20" s="73" t="s">
        <v>0</v>
      </c>
      <c r="C20" s="74">
        <v>289717.60100000002</v>
      </c>
      <c r="D20" s="74">
        <v>51409.270000000004</v>
      </c>
      <c r="E20" s="74">
        <v>47701.933999999994</v>
      </c>
      <c r="F20" s="74">
        <v>7301.505000000001</v>
      </c>
      <c r="G20" s="74">
        <v>15761.215</v>
      </c>
      <c r="H20" s="74">
        <v>-87731.671999999991</v>
      </c>
      <c r="I20" s="74">
        <v>324159.853</v>
      </c>
    </row>
    <row r="21" spans="1:9" ht="17.149999999999999" customHeight="1">
      <c r="B21" s="69" t="s">
        <v>106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22731.402999999998</v>
      </c>
      <c r="I21" s="70">
        <v>22731.402999999998</v>
      </c>
    </row>
    <row r="22" spans="1:9" ht="17.149999999999999" customHeight="1">
      <c r="B22" s="69" t="s">
        <v>94</v>
      </c>
      <c r="C22" s="50">
        <v>0</v>
      </c>
      <c r="D22" s="50">
        <v>13119.450999999999</v>
      </c>
      <c r="E22" s="50">
        <v>0</v>
      </c>
      <c r="F22" s="50">
        <v>0</v>
      </c>
      <c r="G22" s="50">
        <v>0</v>
      </c>
      <c r="H22" s="50">
        <v>185.315</v>
      </c>
      <c r="I22" s="70">
        <v>13304.766</v>
      </c>
    </row>
    <row r="23" spans="1:9" ht="17.149999999999999" customHeight="1">
      <c r="B23" s="71" t="s">
        <v>107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19493.363000000001</v>
      </c>
      <c r="I23" s="72">
        <v>19493.363000000001</v>
      </c>
    </row>
    <row r="24" spans="1:9" ht="17.149999999999999" customHeight="1">
      <c r="B24" s="55" t="s">
        <v>95</v>
      </c>
      <c r="C24" s="56">
        <v>289717.60100000002</v>
      </c>
      <c r="D24" s="56">
        <v>64528.721000000005</v>
      </c>
      <c r="E24" s="56">
        <v>47701.933999999994</v>
      </c>
      <c r="F24" s="56">
        <v>7301.505000000001</v>
      </c>
      <c r="G24" s="56">
        <v>15761.215</v>
      </c>
      <c r="H24" s="56">
        <v>-45321.590999999986</v>
      </c>
      <c r="I24" s="56">
        <v>379689.38500000001</v>
      </c>
    </row>
    <row r="25" spans="1:9" ht="12.75" customHeight="1">
      <c r="B25" s="49"/>
      <c r="C25" s="49"/>
      <c r="D25" s="49"/>
      <c r="E25" s="49"/>
      <c r="F25" s="49"/>
      <c r="G25" s="49"/>
      <c r="H25" s="49"/>
      <c r="I25" s="66"/>
    </row>
    <row r="26" spans="1:9" ht="17.149999999999999" customHeight="1">
      <c r="B26" s="45" t="s">
        <v>96</v>
      </c>
      <c r="C26" s="45" t="s">
        <v>2</v>
      </c>
      <c r="D26" s="45" t="s">
        <v>97</v>
      </c>
      <c r="E26" s="45" t="s">
        <v>98</v>
      </c>
      <c r="F26" s="45" t="s">
        <v>99</v>
      </c>
      <c r="G26" s="45" t="s">
        <v>100</v>
      </c>
      <c r="H26" s="45" t="s">
        <v>101</v>
      </c>
      <c r="I26" s="45" t="s">
        <v>54</v>
      </c>
    </row>
    <row r="27" spans="1:9" ht="17.149999999999999" customHeight="1">
      <c r="B27" s="69" t="s">
        <v>102</v>
      </c>
      <c r="C27" s="50">
        <v>197437.853</v>
      </c>
      <c r="D27" s="50">
        <v>17013.656999999999</v>
      </c>
      <c r="E27" s="50">
        <v>41617.430999999997</v>
      </c>
      <c r="F27" s="50">
        <v>11260.766</v>
      </c>
      <c r="G27" s="50">
        <v>21932.971000000001</v>
      </c>
      <c r="H27" s="50">
        <v>-234878.79500000001</v>
      </c>
      <c r="I27" s="70">
        <v>54383.883000000002</v>
      </c>
    </row>
    <row r="28" spans="1:9" ht="17.149999999999999" customHeight="1">
      <c r="B28" s="69" t="s">
        <v>103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63451.031999999999</v>
      </c>
      <c r="I28" s="70">
        <v>63451.031999999999</v>
      </c>
    </row>
    <row r="29" spans="1:9" ht="17.149999999999999" customHeight="1">
      <c r="B29" s="71" t="s">
        <v>104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-27334.734</v>
      </c>
      <c r="I29" s="72">
        <v>-27334.734</v>
      </c>
    </row>
    <row r="30" spans="1:9" ht="17.149999999999999" customHeight="1">
      <c r="B30" s="77" t="s">
        <v>3</v>
      </c>
      <c r="C30" s="78">
        <v>197437.853</v>
      </c>
      <c r="D30" s="78">
        <v>17013.656999999999</v>
      </c>
      <c r="E30" s="78">
        <v>41617.430999999997</v>
      </c>
      <c r="F30" s="78">
        <v>11260.766</v>
      </c>
      <c r="G30" s="78">
        <v>21932.971000000001</v>
      </c>
      <c r="H30" s="78">
        <v>-198762.497</v>
      </c>
      <c r="I30" s="78">
        <v>90500.181000000011</v>
      </c>
    </row>
    <row r="31" spans="1:9" ht="17.149999999999999" customHeight="1">
      <c r="A31" s="360"/>
      <c r="B31" s="75" t="s">
        <v>105</v>
      </c>
      <c r="C31" s="76">
        <v>44367.184000000001</v>
      </c>
      <c r="D31" s="76">
        <v>1328.21</v>
      </c>
      <c r="E31" s="76">
        <v>6215.4359999999997</v>
      </c>
      <c r="F31" s="76">
        <v>9835.2919999999995</v>
      </c>
      <c r="G31" s="76">
        <v>25.338999999999999</v>
      </c>
      <c r="H31" s="76">
        <v>3830.6970000000001</v>
      </c>
      <c r="I31" s="74">
        <v>65602.157999999996</v>
      </c>
    </row>
    <row r="32" spans="1:9" ht="17.149999999999999" customHeight="1">
      <c r="A32" s="360"/>
      <c r="B32" s="77" t="s">
        <v>0</v>
      </c>
      <c r="C32" s="78">
        <v>241805.03700000001</v>
      </c>
      <c r="D32" s="78">
        <v>18341.866999999998</v>
      </c>
      <c r="E32" s="78">
        <v>47832.866999999998</v>
      </c>
      <c r="F32" s="78">
        <v>21096.057999999997</v>
      </c>
      <c r="G32" s="78">
        <v>21958.31</v>
      </c>
      <c r="H32" s="78">
        <v>-194931.8</v>
      </c>
      <c r="I32" s="78">
        <v>156102.33900000001</v>
      </c>
    </row>
    <row r="33" spans="1:9" ht="17.149999999999999" customHeight="1">
      <c r="A33" s="360"/>
      <c r="B33" s="69" t="s">
        <v>106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83310.437999999995</v>
      </c>
      <c r="I33" s="70">
        <v>83310.437999999995</v>
      </c>
    </row>
    <row r="34" spans="1:9" ht="17.149999999999999" customHeight="1">
      <c r="A34" s="360"/>
      <c r="B34" s="69" t="s">
        <v>94</v>
      </c>
      <c r="C34" s="50">
        <v>1.4999999999999999E-2</v>
      </c>
      <c r="D34" s="50">
        <v>32142.241999999998</v>
      </c>
      <c r="E34" s="50">
        <v>0</v>
      </c>
      <c r="F34" s="50">
        <v>0</v>
      </c>
      <c r="G34" s="50">
        <v>0</v>
      </c>
      <c r="H34" s="50">
        <v>120.654</v>
      </c>
      <c r="I34" s="70">
        <v>32262.910999999996</v>
      </c>
    </row>
    <row r="35" spans="1:9" ht="17.149999999999999" customHeight="1">
      <c r="A35" s="360"/>
      <c r="B35" s="71" t="s">
        <v>107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52343.868999999999</v>
      </c>
      <c r="I35" s="72">
        <v>52343.868999999999</v>
      </c>
    </row>
    <row r="36" spans="1:9" ht="17.149999999999999" customHeight="1">
      <c r="A36" s="360"/>
      <c r="B36" s="55" t="s">
        <v>95</v>
      </c>
      <c r="C36" s="56">
        <v>241805.05200000003</v>
      </c>
      <c r="D36" s="56">
        <v>50484.108999999997</v>
      </c>
      <c r="E36" s="56">
        <v>47832.866999999998</v>
      </c>
      <c r="F36" s="56">
        <v>21096.057999999997</v>
      </c>
      <c r="G36" s="56">
        <v>21958.31</v>
      </c>
      <c r="H36" s="56">
        <v>-59156.839</v>
      </c>
      <c r="I36" s="56">
        <v>324019.55700000003</v>
      </c>
    </row>
    <row r="37" spans="1:9" ht="12.75" customHeight="1">
      <c r="A37" s="360"/>
      <c r="B37" s="67"/>
      <c r="C37" s="68"/>
      <c r="D37" s="68"/>
      <c r="E37" s="68"/>
      <c r="F37" s="68"/>
      <c r="G37" s="68"/>
      <c r="H37" s="68"/>
      <c r="I37" s="68"/>
    </row>
    <row r="38" spans="1:9" ht="17.149999999999999" customHeight="1">
      <c r="B38" s="45" t="s">
        <v>66</v>
      </c>
      <c r="C38" s="45" t="s">
        <v>2</v>
      </c>
      <c r="D38" s="45" t="s">
        <v>97</v>
      </c>
      <c r="E38" s="45" t="s">
        <v>98</v>
      </c>
      <c r="F38" s="45" t="s">
        <v>99</v>
      </c>
      <c r="G38" s="45" t="s">
        <v>100</v>
      </c>
      <c r="H38" s="45" t="s">
        <v>101</v>
      </c>
      <c r="I38" s="45" t="s">
        <v>54</v>
      </c>
    </row>
    <row r="39" spans="1:9" ht="17.149999999999999" customHeight="1">
      <c r="B39" s="69" t="s">
        <v>102</v>
      </c>
      <c r="C39" s="50">
        <v>429864.35700000002</v>
      </c>
      <c r="D39" s="50">
        <v>104961.81299999999</v>
      </c>
      <c r="E39" s="50">
        <v>102267.205</v>
      </c>
      <c r="F39" s="50">
        <v>-17149.267</v>
      </c>
      <c r="G39" s="50">
        <v>23440.286</v>
      </c>
      <c r="H39" s="50">
        <v>-344326.28600000002</v>
      </c>
      <c r="I39" s="70">
        <v>299058.10799999995</v>
      </c>
    </row>
    <row r="40" spans="1:9" ht="17.149999999999999" customHeight="1">
      <c r="B40" s="69" t="s">
        <v>103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167415.783</v>
      </c>
      <c r="I40" s="70">
        <v>167415.783</v>
      </c>
    </row>
    <row r="41" spans="1:9" ht="17.149999999999999" customHeight="1">
      <c r="B41" s="71" t="s">
        <v>104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9561.8269999999993</v>
      </c>
      <c r="I41" s="72">
        <v>9561.8269999999993</v>
      </c>
    </row>
    <row r="42" spans="1:9" ht="17.149999999999999" customHeight="1">
      <c r="B42" s="77" t="s">
        <v>3</v>
      </c>
      <c r="C42" s="78">
        <v>429864.35700000002</v>
      </c>
      <c r="D42" s="78">
        <v>104961.81299999999</v>
      </c>
      <c r="E42" s="78">
        <v>102267.205</v>
      </c>
      <c r="F42" s="78">
        <v>-17149.267</v>
      </c>
      <c r="G42" s="78">
        <v>23440.286</v>
      </c>
      <c r="H42" s="78">
        <v>-167348.67600000004</v>
      </c>
      <c r="I42" s="78">
        <v>476035.71799999994</v>
      </c>
    </row>
    <row r="43" spans="1:9" ht="17.149999999999999" customHeight="1">
      <c r="B43" s="75" t="s">
        <v>105</v>
      </c>
      <c r="C43" s="76">
        <v>147474.85200000001</v>
      </c>
      <c r="D43" s="76">
        <v>7380.799</v>
      </c>
      <c r="E43" s="76">
        <v>11242.852999999999</v>
      </c>
      <c r="F43" s="76">
        <v>21470.51</v>
      </c>
      <c r="G43" s="76">
        <v>47.545999999999999</v>
      </c>
      <c r="H43" s="76">
        <v>13756.895</v>
      </c>
      <c r="I43" s="74">
        <v>201373.45500000002</v>
      </c>
    </row>
    <row r="44" spans="1:9" ht="17.149999999999999" customHeight="1">
      <c r="B44" s="77" t="s">
        <v>0</v>
      </c>
      <c r="C44" s="78">
        <v>577339.20900000003</v>
      </c>
      <c r="D44" s="78">
        <v>112342.61199999999</v>
      </c>
      <c r="E44" s="78">
        <v>113510.058</v>
      </c>
      <c r="F44" s="78">
        <v>4321.2429999999986</v>
      </c>
      <c r="G44" s="78">
        <v>23487.831999999999</v>
      </c>
      <c r="H44" s="78">
        <v>-153591.78100000005</v>
      </c>
      <c r="I44" s="78">
        <v>677409.17299999995</v>
      </c>
    </row>
    <row r="45" spans="1:9" ht="17.149999999999999" customHeight="1">
      <c r="B45" s="69" t="s">
        <v>106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24029.436000000002</v>
      </c>
      <c r="I45" s="70">
        <v>24029.436000000002</v>
      </c>
    </row>
    <row r="46" spans="1:9" ht="17.149999999999999" customHeight="1">
      <c r="B46" s="69" t="s">
        <v>94</v>
      </c>
      <c r="C46" s="50">
        <v>0</v>
      </c>
      <c r="D46" s="50">
        <v>12011.269</v>
      </c>
      <c r="E46" s="50">
        <v>0</v>
      </c>
      <c r="F46" s="50">
        <v>0</v>
      </c>
      <c r="G46" s="50">
        <v>0</v>
      </c>
      <c r="H46" s="50">
        <v>368.15100000000001</v>
      </c>
      <c r="I46" s="70">
        <v>12379.42</v>
      </c>
    </row>
    <row r="47" spans="1:9" ht="17.149999999999999" customHeight="1">
      <c r="B47" s="71" t="s">
        <v>107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37289.89</v>
      </c>
      <c r="I47" s="72">
        <v>37289.89</v>
      </c>
    </row>
    <row r="48" spans="1:9" ht="17.149999999999999" customHeight="1">
      <c r="B48" s="55" t="s">
        <v>95</v>
      </c>
      <c r="C48" s="56">
        <v>577339.20900000003</v>
      </c>
      <c r="D48" s="56">
        <v>124353.88099999999</v>
      </c>
      <c r="E48" s="56">
        <v>113510.058</v>
      </c>
      <c r="F48" s="56">
        <v>4321.2429999999986</v>
      </c>
      <c r="G48" s="56">
        <v>23487.831999999999</v>
      </c>
      <c r="H48" s="56">
        <v>-91904.304000000047</v>
      </c>
      <c r="I48" s="56">
        <v>751107.91899999999</v>
      </c>
    </row>
    <row r="49" spans="2:9">
      <c r="B49" s="49"/>
      <c r="C49" s="49"/>
      <c r="D49" s="49"/>
      <c r="E49" s="49"/>
      <c r="F49" s="49"/>
      <c r="G49" s="49"/>
      <c r="H49" s="49"/>
      <c r="I49" s="66">
        <v>0</v>
      </c>
    </row>
    <row r="50" spans="2:9" ht="17.149999999999999" customHeight="1">
      <c r="B50" s="45" t="s">
        <v>58</v>
      </c>
      <c r="C50" s="45" t="s">
        <v>2</v>
      </c>
      <c r="D50" s="45" t="s">
        <v>97</v>
      </c>
      <c r="E50" s="45" t="s">
        <v>98</v>
      </c>
      <c r="F50" s="45" t="s">
        <v>99</v>
      </c>
      <c r="G50" s="45" t="s">
        <v>100</v>
      </c>
      <c r="H50" s="45" t="s">
        <v>101</v>
      </c>
      <c r="I50" s="45" t="s">
        <v>54</v>
      </c>
    </row>
    <row r="51" spans="2:9" ht="17.149999999999999" customHeight="1">
      <c r="B51" s="69" t="s">
        <v>102</v>
      </c>
      <c r="C51" s="50">
        <v>389630.52</v>
      </c>
      <c r="D51" s="50">
        <v>63605.989000000001</v>
      </c>
      <c r="E51" s="50">
        <v>113386.799</v>
      </c>
      <c r="F51" s="50">
        <v>22353.101999999999</v>
      </c>
      <c r="G51" s="50">
        <v>43761.256999999998</v>
      </c>
      <c r="H51" s="50">
        <v>-374421.55800000002</v>
      </c>
      <c r="I51" s="70">
        <v>258316.10899999988</v>
      </c>
    </row>
    <row r="52" spans="2:9" ht="17.149999999999999" customHeight="1">
      <c r="B52" s="69" t="s">
        <v>103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121228.833</v>
      </c>
      <c r="I52" s="70">
        <v>121228.833</v>
      </c>
    </row>
    <row r="53" spans="2:9" ht="17.149999999999999" customHeight="1">
      <c r="B53" s="71" t="s">
        <v>104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24936.627</v>
      </c>
      <c r="I53" s="72">
        <v>24936.627</v>
      </c>
    </row>
    <row r="54" spans="2:9" ht="17.149999999999999" customHeight="1">
      <c r="B54" s="77" t="s">
        <v>3</v>
      </c>
      <c r="C54" s="78">
        <v>389630.52</v>
      </c>
      <c r="D54" s="78">
        <v>63605.989000000001</v>
      </c>
      <c r="E54" s="78">
        <v>113386.799</v>
      </c>
      <c r="F54" s="78">
        <v>22353.101999999999</v>
      </c>
      <c r="G54" s="78">
        <v>43761.256999999998</v>
      </c>
      <c r="H54" s="78">
        <v>-228256.09800000003</v>
      </c>
      <c r="I54" s="78">
        <v>404481.56899999984</v>
      </c>
    </row>
    <row r="55" spans="2:9" ht="17.149999999999999" customHeight="1">
      <c r="B55" s="75" t="s">
        <v>105</v>
      </c>
      <c r="C55" s="76">
        <v>90502.047000000006</v>
      </c>
      <c r="D55" s="76">
        <v>4070.7020000000002</v>
      </c>
      <c r="E55" s="76">
        <v>12223.415000000001</v>
      </c>
      <c r="F55" s="76">
        <v>19046.739000000001</v>
      </c>
      <c r="G55" s="76">
        <v>50.978999999999999</v>
      </c>
      <c r="H55" s="76">
        <v>6815.3789999999999</v>
      </c>
      <c r="I55" s="74">
        <v>132709.26100000003</v>
      </c>
    </row>
    <row r="56" spans="2:9" ht="17.149999999999999" customHeight="1">
      <c r="B56" s="77" t="s">
        <v>0</v>
      </c>
      <c r="C56" s="78">
        <v>480132.56700000004</v>
      </c>
      <c r="D56" s="78">
        <v>67676.691000000006</v>
      </c>
      <c r="E56" s="78">
        <v>125610.21400000001</v>
      </c>
      <c r="F56" s="78">
        <v>41399.841</v>
      </c>
      <c r="G56" s="78">
        <v>43812.235999999997</v>
      </c>
      <c r="H56" s="78">
        <v>-221440.71900000004</v>
      </c>
      <c r="I56" s="78">
        <v>537190.82999999984</v>
      </c>
    </row>
    <row r="57" spans="2:9" ht="17.149999999999999" customHeight="1">
      <c r="B57" s="69" t="s">
        <v>106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61197.714</v>
      </c>
      <c r="I57" s="70">
        <v>61197.714</v>
      </c>
    </row>
    <row r="58" spans="2:9" ht="17.149999999999999" customHeight="1">
      <c r="B58" s="69" t="s">
        <v>94</v>
      </c>
      <c r="C58" s="50">
        <v>1.4999999999999999E-2</v>
      </c>
      <c r="D58" s="50">
        <v>30937.308000000001</v>
      </c>
      <c r="E58" s="50">
        <v>0</v>
      </c>
      <c r="F58" s="50">
        <v>0</v>
      </c>
      <c r="G58" s="50">
        <v>0</v>
      </c>
      <c r="H58" s="50">
        <v>236.12</v>
      </c>
      <c r="I58" s="70">
        <v>31173.442999999999</v>
      </c>
    </row>
    <row r="59" spans="2:9" ht="17.149999999999999" customHeight="1">
      <c r="B59" s="71" t="s">
        <v>107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79137.210000000006</v>
      </c>
      <c r="I59" s="72">
        <v>79137.210000000006</v>
      </c>
    </row>
    <row r="60" spans="2:9" ht="17.149999999999999" customHeight="1">
      <c r="B60" s="55" t="s">
        <v>95</v>
      </c>
      <c r="C60" s="56">
        <v>480132.58200000005</v>
      </c>
      <c r="D60" s="56">
        <v>98613.999000000011</v>
      </c>
      <c r="E60" s="56">
        <v>125610.21400000001</v>
      </c>
      <c r="F60" s="56">
        <v>41399.841</v>
      </c>
      <c r="G60" s="56">
        <v>43812.235999999997</v>
      </c>
      <c r="H60" s="56">
        <v>-80869.675000000032</v>
      </c>
      <c r="I60" s="56">
        <v>708699.19699999981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showGridLines="0" tabSelected="1" zoomScale="85" zoomScaleNormal="85" workbookViewId="0">
      <selection activeCell="I15" sqref="I15"/>
    </sheetView>
  </sheetViews>
  <sheetFormatPr baseColWidth="10" defaultColWidth="10.81640625" defaultRowHeight="14.5"/>
  <cols>
    <col min="1" max="1" width="1.7265625" style="94" customWidth="1"/>
    <col min="2" max="2" width="30.26953125" style="94" customWidth="1"/>
    <col min="3" max="4" width="12.7265625" style="94" customWidth="1"/>
    <col min="5" max="5" width="9.7265625" style="94" customWidth="1"/>
    <col min="6" max="6" width="0.81640625" style="94" customWidth="1"/>
    <col min="7" max="7" width="12.7265625" style="94" customWidth="1"/>
    <col min="8" max="8" width="12.26953125" style="94" customWidth="1"/>
    <col min="9" max="9" width="10.81640625" style="94" bestFit="1" customWidth="1"/>
    <col min="10" max="10" width="5" style="94" customWidth="1"/>
    <col min="11" max="11" width="25.6328125" style="94" customWidth="1"/>
    <col min="12" max="13" width="15.6328125" style="94" bestFit="1" customWidth="1"/>
    <col min="14" max="14" width="11.36328125" style="94" customWidth="1"/>
    <col min="15" max="15" width="0.81640625" style="94" customWidth="1"/>
    <col min="16" max="16" width="12.7265625" style="94" customWidth="1"/>
    <col min="17" max="17" width="12.26953125" style="94" bestFit="1" customWidth="1"/>
    <col min="18" max="16384" width="10.81640625" style="94"/>
  </cols>
  <sheetData>
    <row r="1" spans="1:18" ht="5.15" customHeight="1"/>
    <row r="2" spans="1:18" s="95" customFormat="1" ht="20.149999999999999" customHeight="1">
      <c r="B2" s="344" t="s">
        <v>108</v>
      </c>
      <c r="E2" s="96"/>
      <c r="F2" s="97"/>
      <c r="G2" s="121"/>
      <c r="K2" s="98"/>
      <c r="N2" s="96"/>
      <c r="O2" s="97"/>
    </row>
    <row r="3" spans="1:18" ht="5.15" customHeight="1"/>
    <row r="4" spans="1:18" ht="34.5" customHeight="1">
      <c r="B4" s="345" t="s">
        <v>109</v>
      </c>
      <c r="C4" s="363" t="s">
        <v>110</v>
      </c>
      <c r="D4" s="363"/>
      <c r="E4" s="363"/>
      <c r="F4" s="99"/>
      <c r="G4" s="363" t="s">
        <v>4</v>
      </c>
      <c r="H4" s="363"/>
      <c r="I4" s="363"/>
      <c r="K4" s="346" t="s">
        <v>123</v>
      </c>
      <c r="L4" s="363" t="s">
        <v>110</v>
      </c>
      <c r="M4" s="363"/>
      <c r="N4" s="363"/>
      <c r="O4" s="349"/>
      <c r="P4" s="363" t="s">
        <v>4</v>
      </c>
      <c r="Q4" s="363"/>
      <c r="R4" s="363"/>
    </row>
    <row r="5" spans="1:18" ht="17.149999999999999" customHeight="1">
      <c r="B5" s="348" t="s">
        <v>87</v>
      </c>
      <c r="C5" s="100" t="s">
        <v>85</v>
      </c>
      <c r="D5" s="100" t="s">
        <v>96</v>
      </c>
      <c r="E5" s="100" t="s">
        <v>56</v>
      </c>
      <c r="F5" s="101"/>
      <c r="G5" s="100" t="str">
        <f>C5</f>
        <v>2Q23</v>
      </c>
      <c r="H5" s="100" t="str">
        <f>D5</f>
        <v>2Q22</v>
      </c>
      <c r="I5" s="100" t="s">
        <v>57</v>
      </c>
      <c r="K5" s="348" t="s">
        <v>87</v>
      </c>
      <c r="L5" s="100" t="s">
        <v>66</v>
      </c>
      <c r="M5" s="100" t="s">
        <v>58</v>
      </c>
      <c r="N5" s="100" t="s">
        <v>56</v>
      </c>
      <c r="O5" s="101"/>
      <c r="P5" s="100" t="s">
        <v>66</v>
      </c>
      <c r="Q5" s="100" t="s">
        <v>58</v>
      </c>
      <c r="R5" s="100" t="s">
        <v>57</v>
      </c>
    </row>
    <row r="6" spans="1:18" s="104" customFormat="1" ht="17.149999999999999" customHeight="1">
      <c r="A6" s="94"/>
      <c r="B6" s="102" t="s">
        <v>111</v>
      </c>
      <c r="C6" s="50">
        <v>357689.20721158956</v>
      </c>
      <c r="D6" s="50">
        <v>360151.43894867139</v>
      </c>
      <c r="E6" s="51">
        <v>-6.8366566693983666E-3</v>
      </c>
      <c r="F6" s="51">
        <v>0</v>
      </c>
      <c r="G6" s="50">
        <v>358991.39196789492</v>
      </c>
      <c r="H6" s="50">
        <v>338983.46474127378</v>
      </c>
      <c r="I6" s="51">
        <v>5.9023313251848508E-2</v>
      </c>
      <c r="J6" s="94"/>
      <c r="K6" s="102" t="s">
        <v>111</v>
      </c>
      <c r="L6" s="50">
        <v>663791.2671707971</v>
      </c>
      <c r="M6" s="50">
        <v>648056.59844024992</v>
      </c>
      <c r="N6" s="51">
        <v>2.4279775514079338E-2</v>
      </c>
      <c r="O6" s="103"/>
      <c r="P6" s="50">
        <v>667616.36933951266</v>
      </c>
      <c r="Q6" s="50">
        <v>628718.65594102978</v>
      </c>
      <c r="R6" s="51">
        <v>6.1868234751620399E-2</v>
      </c>
    </row>
    <row r="7" spans="1:18" s="104" customFormat="1" ht="17.149999999999999" customHeight="1">
      <c r="A7" s="94"/>
      <c r="B7" s="102" t="s">
        <v>112</v>
      </c>
      <c r="C7" s="50">
        <v>3096633.1184844929</v>
      </c>
      <c r="D7" s="50">
        <v>2897866.5635128794</v>
      </c>
      <c r="E7" s="51">
        <v>6.8590651299921479E-2</v>
      </c>
      <c r="F7" s="51">
        <v>0</v>
      </c>
      <c r="G7" s="50">
        <v>3107906.5602363306</v>
      </c>
      <c r="H7" s="50">
        <v>2727543.8657833198</v>
      </c>
      <c r="I7" s="51">
        <v>0.13945245729119549</v>
      </c>
      <c r="J7" s="94"/>
      <c r="K7" s="102" t="s">
        <v>112</v>
      </c>
      <c r="L7" s="50">
        <v>6154437.9643613966</v>
      </c>
      <c r="M7" s="50">
        <v>5472166.5661191493</v>
      </c>
      <c r="N7" s="51">
        <v>0.12468030532303631</v>
      </c>
      <c r="O7" s="103"/>
      <c r="P7" s="50">
        <v>6189902.9594117869</v>
      </c>
      <c r="Q7" s="50">
        <v>5308877.6764504733</v>
      </c>
      <c r="R7" s="51">
        <v>0.16595320831546623</v>
      </c>
    </row>
    <row r="8" spans="1:18" s="104" customFormat="1" ht="17.149999999999999" customHeight="1">
      <c r="A8" s="94"/>
      <c r="B8" s="102" t="s">
        <v>122</v>
      </c>
      <c r="C8" s="50">
        <v>150261.30130391728</v>
      </c>
      <c r="D8" s="50">
        <v>146797.51853844934</v>
      </c>
      <c r="E8" s="51">
        <v>2.3595649299485322E-2</v>
      </c>
      <c r="F8" s="51">
        <v>0</v>
      </c>
      <c r="G8" s="50">
        <v>150808.33479577443</v>
      </c>
      <c r="H8" s="50">
        <v>138169.46447540633</v>
      </c>
      <c r="I8" s="51">
        <v>9.1473686811732291E-2</v>
      </c>
      <c r="J8" s="94"/>
      <c r="K8" s="102" t="s">
        <v>126</v>
      </c>
      <c r="L8" s="50">
        <v>289538.1524678056</v>
      </c>
      <c r="M8" s="50">
        <v>270047.70444060076</v>
      </c>
      <c r="N8" s="51">
        <v>7.217409260181995E-2</v>
      </c>
      <c r="O8" s="103"/>
      <c r="P8" s="50">
        <v>291206.61824869923</v>
      </c>
      <c r="Q8" s="50">
        <v>261989.50860849675</v>
      </c>
      <c r="R8" s="51">
        <v>0.1115201513044668</v>
      </c>
    </row>
    <row r="9" spans="1:18" ht="17.149999999999999" customHeight="1">
      <c r="B9" s="105" t="s">
        <v>113</v>
      </c>
      <c r="C9" s="106">
        <v>3604583.6269999999</v>
      </c>
      <c r="D9" s="106">
        <v>3404815.5210000002</v>
      </c>
      <c r="E9" s="107">
        <v>5.8672226077413958E-2</v>
      </c>
      <c r="F9" s="107">
        <v>0</v>
      </c>
      <c r="G9" s="106">
        <v>3617706.287</v>
      </c>
      <c r="H9" s="106">
        <v>3204696.7949999999</v>
      </c>
      <c r="I9" s="107">
        <v>0.12887630824993535</v>
      </c>
      <c r="K9" s="105" t="s">
        <v>113</v>
      </c>
      <c r="L9" s="106">
        <v>7107767.3839999996</v>
      </c>
      <c r="M9" s="106">
        <v>6390270.8689999999</v>
      </c>
      <c r="N9" s="107">
        <v>0.11227951517370949</v>
      </c>
      <c r="O9" s="109"/>
      <c r="P9" s="106">
        <v>7148725.9469999988</v>
      </c>
      <c r="Q9" s="106">
        <v>6199585.841</v>
      </c>
      <c r="R9" s="107">
        <v>0.15309734074863646</v>
      </c>
    </row>
    <row r="10" spans="1:18" ht="17.149999999999999" customHeight="1">
      <c r="B10" s="69" t="s">
        <v>114</v>
      </c>
      <c r="C10" s="50">
        <v>1059494.699</v>
      </c>
      <c r="D10" s="50">
        <v>964124.01100000041</v>
      </c>
      <c r="E10" s="51">
        <v>9.8919523745788718E-2</v>
      </c>
      <c r="F10" s="51">
        <v>0</v>
      </c>
      <c r="G10" s="50">
        <v>1096807.9569999999</v>
      </c>
      <c r="H10" s="50">
        <v>917762.4879999999</v>
      </c>
      <c r="I10" s="51">
        <v>0.19508911220612024</v>
      </c>
      <c r="K10" s="69" t="s">
        <v>114</v>
      </c>
      <c r="L10" s="50">
        <v>2075185.466</v>
      </c>
      <c r="M10" s="50">
        <v>1825455.1090000002</v>
      </c>
      <c r="N10" s="51">
        <f t="shared" ref="N10" si="0">+L10/M10-1</f>
        <v>0.13680443620265437</v>
      </c>
      <c r="O10" s="103"/>
      <c r="P10" s="50">
        <v>2152172.6769999992</v>
      </c>
      <c r="Q10" s="50">
        <v>2152172.6769999992</v>
      </c>
      <c r="R10" s="50">
        <v>2152172.6769999992</v>
      </c>
    </row>
    <row r="11" spans="1:18" ht="17.149999999999999" customHeight="1">
      <c r="B11" s="110" t="s">
        <v>115</v>
      </c>
      <c r="C11" s="111">
        <v>0.29392984284339924</v>
      </c>
      <c r="D11" s="111">
        <v>0.28316483082667443</v>
      </c>
      <c r="E11" s="111" t="s">
        <v>209</v>
      </c>
      <c r="F11" s="111">
        <v>0</v>
      </c>
      <c r="G11" s="111">
        <v>0.30317772367019136</v>
      </c>
      <c r="H11" s="111">
        <v>0.28638044305217958</v>
      </c>
      <c r="I11" s="111" t="s">
        <v>210</v>
      </c>
      <c r="K11" s="110" t="s">
        <v>115</v>
      </c>
      <c r="L11" s="112">
        <v>0.29196023925478543</v>
      </c>
      <c r="M11" s="112">
        <v>0.28566161692073339</v>
      </c>
      <c r="N11" s="112" t="s">
        <v>207</v>
      </c>
      <c r="O11" s="113"/>
      <c r="P11" s="112">
        <v>0.30105681669097556</v>
      </c>
      <c r="Q11" s="112">
        <v>0.2905697122679779</v>
      </c>
      <c r="R11" s="112" t="s">
        <v>205</v>
      </c>
    </row>
    <row r="12" spans="1:18" ht="17.149999999999999" customHeight="1">
      <c r="B12" s="69" t="s">
        <v>116</v>
      </c>
      <c r="C12" s="50">
        <v>-831621.37399999995</v>
      </c>
      <c r="D12" s="50">
        <v>-713476.61800000002</v>
      </c>
      <c r="E12" s="51">
        <v>0.16559022821403779</v>
      </c>
      <c r="F12" s="51">
        <v>0</v>
      </c>
      <c r="G12" s="50">
        <v>-827975.57699999993</v>
      </c>
      <c r="H12" s="50">
        <v>-653944.326</v>
      </c>
      <c r="I12" s="51">
        <v>0.26612548512271972</v>
      </c>
      <c r="K12" s="69" t="s">
        <v>116</v>
      </c>
      <c r="L12" s="50">
        <v>-1619918.5490000001</v>
      </c>
      <c r="M12" s="50">
        <v>-1316291.827</v>
      </c>
      <c r="N12" s="51">
        <v>0.23066824223318694</v>
      </c>
      <c r="O12" s="103"/>
      <c r="P12" s="50">
        <v>-1615172.4890000001</v>
      </c>
      <c r="Q12" s="50">
        <v>-1251782.9480000001</v>
      </c>
      <c r="R12" s="51">
        <v>0.29029756443047505</v>
      </c>
    </row>
    <row r="13" spans="1:18" ht="17.149999999999999" customHeight="1">
      <c r="B13" s="110" t="s">
        <v>117</v>
      </c>
      <c r="C13" s="111">
        <v>-0.2307121876076812</v>
      </c>
      <c r="D13" s="111">
        <v>-0.20954927325708697</v>
      </c>
      <c r="E13" s="111" t="s">
        <v>213</v>
      </c>
      <c r="F13" s="111">
        <v>0</v>
      </c>
      <c r="G13" s="111">
        <v>-0.22886755068405584</v>
      </c>
      <c r="H13" s="111">
        <v>-0.20405809592354898</v>
      </c>
      <c r="I13" s="111" t="s">
        <v>214</v>
      </c>
      <c r="K13" s="110" t="s">
        <v>117</v>
      </c>
      <c r="L13" s="112">
        <f>+L12/L9</f>
        <v>-0.2279082110433906</v>
      </c>
      <c r="M13" s="112">
        <f>+M12/M9</f>
        <v>-0.20598372963898851</v>
      </c>
      <c r="N13" s="112" t="str">
        <f>+CONCATENATE(ROUND((L13-M13)*10000,0)," ","bps")</f>
        <v>-219 bps</v>
      </c>
      <c r="O13" s="113"/>
      <c r="P13" s="112">
        <f>+P12/P9</f>
        <v>-0.22593851001909171</v>
      </c>
      <c r="Q13" s="112">
        <f>+Q12/Q9</f>
        <v>-0.20191396330405292</v>
      </c>
      <c r="R13" s="112" t="str">
        <f>+CONCATENATE(ROUND((P13-Q13)*10000,0)," ","bps")</f>
        <v>-240 bps</v>
      </c>
    </row>
    <row r="14" spans="1:18" ht="17.149999999999999" customHeight="1">
      <c r="B14" s="105" t="s">
        <v>118</v>
      </c>
      <c r="C14" s="106">
        <v>229389.14500000008</v>
      </c>
      <c r="D14" s="106">
        <v>206426.98800000039</v>
      </c>
      <c r="E14" s="107">
        <v>0.11123621587696486</v>
      </c>
      <c r="F14" s="107">
        <v>0</v>
      </c>
      <c r="G14" s="106">
        <v>265159.22400000005</v>
      </c>
      <c r="H14" s="106">
        <v>220122.33099999989</v>
      </c>
      <c r="I14" s="107">
        <v>0.2045993825133543</v>
      </c>
      <c r="K14" s="105" t="s">
        <v>118</v>
      </c>
      <c r="L14" s="108">
        <v>471538.25199999986</v>
      </c>
      <c r="M14" s="108">
        <v>491823.54800000013</v>
      </c>
      <c r="N14" s="116">
        <v>-4.1245068648075867E-2</v>
      </c>
      <c r="O14" s="109"/>
      <c r="P14" s="108">
        <v>545196.4319999991</v>
      </c>
      <c r="Q14" s="108">
        <v>532897.56599999976</v>
      </c>
      <c r="R14" s="116">
        <v>2.3079230952988361E-2</v>
      </c>
    </row>
    <row r="15" spans="1:18" ht="17.149999999999999" customHeight="1">
      <c r="B15" s="110" t="s">
        <v>119</v>
      </c>
      <c r="C15" s="114">
        <v>-120217.58700000001</v>
      </c>
      <c r="D15" s="114">
        <v>-190915.43300000002</v>
      </c>
      <c r="E15" s="111">
        <v>-0.37030974861000365</v>
      </c>
      <c r="F15" s="111">
        <v>0</v>
      </c>
      <c r="G15" s="114">
        <v>-132913.54</v>
      </c>
      <c r="H15" s="114">
        <v>-193073.18200000003</v>
      </c>
      <c r="I15" s="111">
        <v>-0.31158984058179562</v>
      </c>
      <c r="K15" s="110" t="s">
        <v>119</v>
      </c>
      <c r="L15" s="115">
        <v>-209729.217</v>
      </c>
      <c r="M15" s="115">
        <v>-234977.40399999998</v>
      </c>
      <c r="N15" s="112">
        <v>-0.10744942522218004</v>
      </c>
      <c r="O15" s="113"/>
      <c r="P15" s="115">
        <v>-236576.49700000003</v>
      </c>
      <c r="Q15" s="115">
        <v>-249644.83</v>
      </c>
      <c r="R15" s="112">
        <v>-5.2347701332328689E-2</v>
      </c>
    </row>
    <row r="16" spans="1:18" ht="17.149999999999999" customHeight="1">
      <c r="B16" s="69" t="s">
        <v>120</v>
      </c>
      <c r="C16" s="50">
        <v>-46473.972999999998</v>
      </c>
      <c r="D16" s="50">
        <v>-26823.473000000002</v>
      </c>
      <c r="E16" s="51">
        <v>0.73258597050426677</v>
      </c>
      <c r="F16" s="51">
        <v>0</v>
      </c>
      <c r="G16" s="50">
        <v>10795.634</v>
      </c>
      <c r="H16" s="50">
        <v>27334.733999999997</v>
      </c>
      <c r="I16" s="51">
        <v>-0.60505801885615562</v>
      </c>
      <c r="K16" s="69" t="s">
        <v>120</v>
      </c>
      <c r="L16" s="50">
        <v>-123230.86599999999</v>
      </c>
      <c r="M16" s="50">
        <v>-116323.704</v>
      </c>
      <c r="N16" s="51">
        <v>5.9378800386205022E-2</v>
      </c>
      <c r="O16" s="103"/>
      <c r="P16" s="50">
        <v>-9561.8269999999939</v>
      </c>
      <c r="Q16" s="50">
        <v>-24936.627</v>
      </c>
      <c r="R16" s="51">
        <v>-0.6165549173911935</v>
      </c>
    </row>
    <row r="17" spans="1:18" ht="17.149999999999999" customHeight="1">
      <c r="B17" s="69" t="s">
        <v>102</v>
      </c>
      <c r="C17" s="50">
        <v>62697.585000000065</v>
      </c>
      <c r="D17" s="50">
        <v>-11311.91799999963</v>
      </c>
      <c r="E17" s="51">
        <v>-6.5426131094657967</v>
      </c>
      <c r="F17" s="51">
        <v>0</v>
      </c>
      <c r="G17" s="50">
        <v>143041.31800000003</v>
      </c>
      <c r="H17" s="50">
        <v>54383.882999999856</v>
      </c>
      <c r="I17" s="51">
        <v>1.6302152422621314</v>
      </c>
      <c r="K17" s="69" t="s">
        <v>102</v>
      </c>
      <c r="L17" s="50">
        <v>109015.91499999999</v>
      </c>
      <c r="M17" s="50">
        <v>122382.288</v>
      </c>
      <c r="N17" s="51">
        <v>-0.10921819830660473</v>
      </c>
      <c r="O17" s="103"/>
      <c r="P17" s="50">
        <v>269509.174</v>
      </c>
      <c r="Q17" s="50">
        <v>240136.636</v>
      </c>
      <c r="R17" s="51">
        <v>0.12231593849761424</v>
      </c>
    </row>
    <row r="18" spans="1:18" ht="17.149999999999999" customHeight="1">
      <c r="B18" s="105" t="s">
        <v>95</v>
      </c>
      <c r="C18" s="106">
        <v>348143.40700000001</v>
      </c>
      <c r="D18" s="106">
        <v>321045.44300000003</v>
      </c>
      <c r="E18" s="107">
        <v>8.4405384318132048E-2</v>
      </c>
      <c r="F18" s="107">
        <v>0</v>
      </c>
      <c r="G18" s="106">
        <v>379689.38500000001</v>
      </c>
      <c r="H18" s="106">
        <v>324019.55700000003</v>
      </c>
      <c r="I18" s="107">
        <v>0.17181008614242366</v>
      </c>
      <c r="K18" s="105" t="s">
        <v>95</v>
      </c>
      <c r="L18" s="108">
        <v>688313.16299999994</v>
      </c>
      <c r="M18" s="108">
        <v>685585.93099999998</v>
      </c>
      <c r="N18" s="116">
        <v>3.977957943247068E-3</v>
      </c>
      <c r="O18" s="109"/>
      <c r="P18" s="108">
        <v>751107.91899999999</v>
      </c>
      <c r="Q18" s="108">
        <v>708699.19700000004</v>
      </c>
      <c r="R18" s="116">
        <v>5.9840228660510197E-2</v>
      </c>
    </row>
    <row r="19" spans="1:18" ht="17.149999999999999" customHeight="1">
      <c r="B19" s="105" t="s">
        <v>121</v>
      </c>
      <c r="C19" s="107">
        <v>9.6583528924740356E-2</v>
      </c>
      <c r="D19" s="107">
        <v>9.4291582325056023E-2</v>
      </c>
      <c r="E19" s="107" t="s">
        <v>211</v>
      </c>
      <c r="F19" s="107">
        <v>0</v>
      </c>
      <c r="G19" s="107">
        <v>0.10495307105620762</v>
      </c>
      <c r="H19" s="107">
        <v>0.10110771087783986</v>
      </c>
      <c r="I19" s="107" t="s">
        <v>212</v>
      </c>
      <c r="K19" s="105" t="s">
        <v>121</v>
      </c>
      <c r="L19" s="116">
        <v>9.6839573640160645E-2</v>
      </c>
      <c r="M19" s="116">
        <v>0.10728589523894248</v>
      </c>
      <c r="N19" s="116" t="s">
        <v>208</v>
      </c>
      <c r="O19" s="109"/>
      <c r="P19" s="116">
        <v>0.10506878072661416</v>
      </c>
      <c r="Q19" s="116">
        <v>0.11431395825074761</v>
      </c>
      <c r="R19" s="116" t="s">
        <v>206</v>
      </c>
    </row>
    <row r="20" spans="1:18" ht="13" customHeight="1">
      <c r="C20" s="117"/>
      <c r="D20" s="117"/>
      <c r="E20" s="118"/>
      <c r="F20" s="118"/>
      <c r="G20" s="117"/>
      <c r="H20" s="117"/>
      <c r="I20" s="118"/>
      <c r="L20" s="117"/>
      <c r="M20" s="117"/>
      <c r="N20" s="118"/>
      <c r="O20" s="118"/>
      <c r="P20" s="117"/>
      <c r="Q20" s="117"/>
      <c r="R20" s="118"/>
    </row>
    <row r="21" spans="1:18" s="119" customFormat="1" ht="14.5" customHeight="1">
      <c r="A21" s="94"/>
      <c r="B21" s="347" t="s">
        <v>124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spans="1:18">
      <c r="B22" s="347" t="s">
        <v>125</v>
      </c>
    </row>
  </sheetData>
  <mergeCells count="4">
    <mergeCell ref="C4:E4"/>
    <mergeCell ref="G4:I4"/>
    <mergeCell ref="L4:N4"/>
    <mergeCell ref="P4:R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5" zoomScaleNormal="85" workbookViewId="0">
      <selection activeCell="I15" sqref="I15"/>
    </sheetView>
  </sheetViews>
  <sheetFormatPr baseColWidth="10" defaultColWidth="11.453125" defaultRowHeight="14.5"/>
  <cols>
    <col min="1" max="1" width="0.81640625" style="130" customWidth="1"/>
    <col min="2" max="2" width="47.54296875" style="181" customWidth="1"/>
    <col min="3" max="4" width="13.6328125" style="130" bestFit="1" customWidth="1"/>
    <col min="5" max="5" width="8.54296875" style="130" customWidth="1"/>
    <col min="6" max="6" width="0.81640625" style="130" customWidth="1"/>
    <col min="7" max="10" width="12.7265625" style="130" customWidth="1"/>
    <col min="11" max="11" width="0.81640625" style="130" customWidth="1"/>
    <col min="12" max="13" width="13.6328125" style="130" bestFit="1" customWidth="1"/>
    <col min="14" max="14" width="12.54296875" style="130" bestFit="1" customWidth="1"/>
    <col min="15" max="15" width="18.26953125" style="130" bestFit="1" customWidth="1"/>
    <col min="16" max="16384" width="11.453125" style="130"/>
  </cols>
  <sheetData>
    <row r="2" spans="1:16" s="58" customFormat="1" ht="23.5">
      <c r="A2" s="59"/>
      <c r="B2" s="299" t="s">
        <v>146</v>
      </c>
      <c r="C2" s="351"/>
      <c r="D2" s="351"/>
      <c r="E2" s="351"/>
      <c r="F2" s="351"/>
      <c r="G2" s="351"/>
    </row>
    <row r="3" spans="1:16" s="126" customFormat="1" ht="18.5">
      <c r="A3" s="123"/>
      <c r="B3" s="364" t="s">
        <v>147</v>
      </c>
      <c r="C3" s="364"/>
      <c r="D3" s="364"/>
      <c r="E3" s="364"/>
      <c r="F3" s="365"/>
      <c r="G3" s="365"/>
      <c r="H3" s="125"/>
      <c r="I3" s="125"/>
      <c r="J3" s="125"/>
      <c r="K3" s="125"/>
      <c r="L3" s="125"/>
      <c r="M3" s="125"/>
    </row>
    <row r="4" spans="1:16" ht="11.25" customHeight="1">
      <c r="A4" s="127"/>
      <c r="B4" s="128"/>
      <c r="C4" s="128"/>
      <c r="D4" s="128"/>
      <c r="E4" s="128"/>
      <c r="F4" s="128"/>
      <c r="G4" s="128"/>
      <c r="H4" s="129"/>
      <c r="I4" s="128"/>
      <c r="J4" s="129"/>
      <c r="K4" s="129"/>
      <c r="L4" s="129"/>
      <c r="M4" s="129"/>
    </row>
    <row r="5" spans="1:16" s="132" customFormat="1" ht="24.75" customHeight="1">
      <c r="A5" s="131"/>
      <c r="B5" s="366" t="s">
        <v>145</v>
      </c>
      <c r="C5" s="370" t="s">
        <v>110</v>
      </c>
      <c r="D5" s="370"/>
      <c r="E5" s="370"/>
      <c r="F5" s="99"/>
      <c r="G5" s="368" t="s">
        <v>148</v>
      </c>
      <c r="H5" s="368"/>
      <c r="I5" s="371" t="s">
        <v>59</v>
      </c>
      <c r="J5" s="371"/>
      <c r="K5" s="99"/>
      <c r="L5" s="369" t="s">
        <v>53</v>
      </c>
      <c r="M5" s="369"/>
      <c r="N5" s="369"/>
    </row>
    <row r="6" spans="1:16" s="132" customFormat="1" ht="17.149999999999999" customHeight="1">
      <c r="A6" s="131"/>
      <c r="B6" s="366"/>
      <c r="C6" s="133" t="s">
        <v>70</v>
      </c>
      <c r="D6" s="134" t="s">
        <v>71</v>
      </c>
      <c r="E6" s="134" t="s">
        <v>5</v>
      </c>
      <c r="F6" s="135"/>
      <c r="G6" s="134" t="s">
        <v>6</v>
      </c>
      <c r="H6" s="134" t="s">
        <v>7</v>
      </c>
      <c r="I6" s="134" t="s">
        <v>6</v>
      </c>
      <c r="J6" s="134" t="s">
        <v>7</v>
      </c>
      <c r="K6" s="135"/>
      <c r="L6" s="134" t="s">
        <v>8</v>
      </c>
      <c r="M6" s="134" t="s">
        <v>9</v>
      </c>
      <c r="N6" s="134" t="s">
        <v>5</v>
      </c>
    </row>
    <row r="7" spans="1:16" s="132" customFormat="1" ht="32.25" customHeight="1">
      <c r="A7" s="131"/>
      <c r="B7" s="367"/>
      <c r="C7" s="100" t="s">
        <v>85</v>
      </c>
      <c r="D7" s="100" t="s">
        <v>96</v>
      </c>
      <c r="E7" s="100" t="s">
        <v>10</v>
      </c>
      <c r="F7" s="101"/>
      <c r="G7" s="100" t="s">
        <v>149</v>
      </c>
      <c r="H7" s="100" t="s">
        <v>150</v>
      </c>
      <c r="I7" s="100" t="s">
        <v>149</v>
      </c>
      <c r="J7" s="100" t="s">
        <v>150</v>
      </c>
      <c r="K7" s="101"/>
      <c r="L7" s="100" t="s">
        <v>85</v>
      </c>
      <c r="M7" s="100" t="s">
        <v>96</v>
      </c>
      <c r="N7" s="100" t="s">
        <v>10</v>
      </c>
    </row>
    <row r="8" spans="1:16" s="139" customFormat="1" ht="17.149999999999999" customHeight="1">
      <c r="A8" s="136"/>
      <c r="B8" s="137" t="s">
        <v>127</v>
      </c>
      <c r="C8" s="187">
        <v>3604583.6269999999</v>
      </c>
      <c r="D8" s="187">
        <v>3404815.5210000002</v>
      </c>
      <c r="E8" s="188">
        <v>5.8672226077413958E-2</v>
      </c>
      <c r="F8" s="188">
        <v>0</v>
      </c>
      <c r="G8" s="187">
        <v>174292.34400000001</v>
      </c>
      <c r="H8" s="187">
        <v>-187415.00399999999</v>
      </c>
      <c r="I8" s="187">
        <v>138031.83600000001</v>
      </c>
      <c r="J8" s="187">
        <v>62086.89</v>
      </c>
      <c r="K8" s="188">
        <v>0</v>
      </c>
      <c r="L8" s="189">
        <v>3617706.287</v>
      </c>
      <c r="M8" s="189">
        <v>3204696.7949999999</v>
      </c>
      <c r="N8" s="188">
        <v>0.12887630824993535</v>
      </c>
    </row>
    <row r="9" spans="1:16" s="139" customFormat="1" ht="17.149999999999999" customHeight="1">
      <c r="A9" s="140"/>
      <c r="B9" s="137" t="s">
        <v>128</v>
      </c>
      <c r="C9" s="187">
        <v>-2545088.9279999998</v>
      </c>
      <c r="D9" s="187">
        <v>-2440691.5099999998</v>
      </c>
      <c r="E9" s="188">
        <v>4.2773704735835416E-2</v>
      </c>
      <c r="F9" s="188">
        <v>0</v>
      </c>
      <c r="G9" s="187">
        <v>-147131.55900000001</v>
      </c>
      <c r="H9" s="187">
        <v>122940.961</v>
      </c>
      <c r="I9" s="187">
        <v>-112207.639</v>
      </c>
      <c r="J9" s="187">
        <v>-41549.563999999998</v>
      </c>
      <c r="K9" s="188">
        <v>0</v>
      </c>
      <c r="L9" s="189">
        <v>-2520898.33</v>
      </c>
      <c r="M9" s="189">
        <v>-2286934.307</v>
      </c>
      <c r="N9" s="188">
        <v>0.10230465400071509</v>
      </c>
    </row>
    <row r="10" spans="1:16" s="139" customFormat="1" ht="17.149999999999999" customHeight="1">
      <c r="A10" s="141"/>
      <c r="B10" s="142" t="s">
        <v>129</v>
      </c>
      <c r="C10" s="143">
        <v>1059494.699</v>
      </c>
      <c r="D10" s="143">
        <v>964124.01100000041</v>
      </c>
      <c r="E10" s="144">
        <v>9.8919523745788718E-2</v>
      </c>
      <c r="F10" s="145">
        <v>0</v>
      </c>
      <c r="G10" s="143">
        <v>27160.785000000003</v>
      </c>
      <c r="H10" s="143">
        <v>-64474.042999999991</v>
      </c>
      <c r="I10" s="143">
        <v>25824.197000000015</v>
      </c>
      <c r="J10" s="143">
        <v>20537.326000000001</v>
      </c>
      <c r="K10" s="145">
        <v>0</v>
      </c>
      <c r="L10" s="143">
        <v>1096807.9569999999</v>
      </c>
      <c r="M10" s="143">
        <v>917762.4879999999</v>
      </c>
      <c r="N10" s="144">
        <v>0.19508911220612024</v>
      </c>
    </row>
    <row r="11" spans="1:16" s="139" customFormat="1" ht="17.149999999999999" customHeight="1">
      <c r="A11" s="146"/>
      <c r="B11" s="142" t="s">
        <v>130</v>
      </c>
      <c r="C11" s="147">
        <v>0.29392984284339924</v>
      </c>
      <c r="D11" s="147">
        <v>0.28316483082667443</v>
      </c>
      <c r="E11" s="144" t="s">
        <v>209</v>
      </c>
      <c r="F11" s="145">
        <v>0</v>
      </c>
      <c r="G11" s="147">
        <v>0.15583464182454279</v>
      </c>
      <c r="H11" s="147">
        <v>0.34401750993212898</v>
      </c>
      <c r="I11" s="147">
        <v>0.18708870176877176</v>
      </c>
      <c r="J11" s="147">
        <v>0.33078361631577941</v>
      </c>
      <c r="K11" s="145">
        <v>0</v>
      </c>
      <c r="L11" s="147">
        <v>0.30317772367019136</v>
      </c>
      <c r="M11" s="147">
        <v>0.28638044305217958</v>
      </c>
      <c r="N11" s="144" t="s">
        <v>210</v>
      </c>
    </row>
    <row r="12" spans="1:16" s="139" customFormat="1" ht="17.149999999999999" customHeight="1">
      <c r="A12" s="140"/>
      <c r="B12" s="137" t="s">
        <v>131</v>
      </c>
      <c r="C12" s="187">
        <v>-831621.37399999995</v>
      </c>
      <c r="D12" s="187">
        <v>-713476.61800000002</v>
      </c>
      <c r="E12" s="188">
        <v>0.16559022821403779</v>
      </c>
      <c r="F12" s="188">
        <v>0</v>
      </c>
      <c r="G12" s="187">
        <v>-52407.108999999997</v>
      </c>
      <c r="H12" s="187">
        <v>48761.311999999998</v>
      </c>
      <c r="I12" s="187">
        <v>-42797.188000000002</v>
      </c>
      <c r="J12" s="187">
        <v>-16735.103999999999</v>
      </c>
      <c r="K12" s="188">
        <v>0</v>
      </c>
      <c r="L12" s="189">
        <v>-827975.57699999993</v>
      </c>
      <c r="M12" s="189">
        <v>-653944.326</v>
      </c>
      <c r="N12" s="188">
        <v>0.26612548512271972</v>
      </c>
      <c r="O12" s="148"/>
      <c r="P12" s="149"/>
    </row>
    <row r="13" spans="1:16" s="139" customFormat="1" ht="17.149999999999999" customHeight="1">
      <c r="A13" s="140"/>
      <c r="B13" s="137" t="s">
        <v>132</v>
      </c>
      <c r="C13" s="187">
        <v>-2875.183</v>
      </c>
      <c r="D13" s="187">
        <v>-25514.545999999998</v>
      </c>
      <c r="E13" s="188">
        <v>-0.88731200625713658</v>
      </c>
      <c r="F13" s="188">
        <v>0</v>
      </c>
      <c r="G13" s="187">
        <v>73.183000000000007</v>
      </c>
      <c r="H13" s="187">
        <v>2983.0050000000001</v>
      </c>
      <c r="I13" s="187">
        <v>110.624</v>
      </c>
      <c r="J13" s="187">
        <v>-1954.7080000000001</v>
      </c>
      <c r="K13" s="188">
        <v>0</v>
      </c>
      <c r="L13" s="189">
        <v>-5931.3710000000001</v>
      </c>
      <c r="M13" s="189">
        <v>-23670.462</v>
      </c>
      <c r="N13" s="188">
        <v>-0.74941887488296599</v>
      </c>
    </row>
    <row r="14" spans="1:16" s="139" customFormat="1" ht="17.149999999999999" customHeight="1">
      <c r="A14" s="140"/>
      <c r="B14" s="137" t="s">
        <v>133</v>
      </c>
      <c r="C14" s="187">
        <v>4391.0029999999997</v>
      </c>
      <c r="D14" s="187">
        <v>-18705.859</v>
      </c>
      <c r="E14" s="188" t="s">
        <v>72</v>
      </c>
      <c r="F14" s="188">
        <v>0</v>
      </c>
      <c r="G14" s="187">
        <v>2365.7339999999999</v>
      </c>
      <c r="H14" s="187">
        <v>-232.946</v>
      </c>
      <c r="I14" s="187">
        <v>1253.0129999999999</v>
      </c>
      <c r="J14" s="187">
        <v>66.497</v>
      </c>
      <c r="K14" s="188">
        <v>0</v>
      </c>
      <c r="L14" s="189">
        <v>2258.2149999999997</v>
      </c>
      <c r="M14" s="189">
        <v>-20025.368999999999</v>
      </c>
      <c r="N14" s="188" t="s">
        <v>72</v>
      </c>
    </row>
    <row r="15" spans="1:16" s="139" customFormat="1" ht="17.149999999999999" customHeight="1">
      <c r="A15" s="140"/>
      <c r="B15" s="142" t="s">
        <v>134</v>
      </c>
      <c r="C15" s="143">
        <v>229389.14500000008</v>
      </c>
      <c r="D15" s="143">
        <v>206426.98800000039</v>
      </c>
      <c r="E15" s="144">
        <v>0.11123621587696486</v>
      </c>
      <c r="F15" s="145">
        <v>0</v>
      </c>
      <c r="G15" s="143">
        <v>-22807.406999999992</v>
      </c>
      <c r="H15" s="143">
        <v>-12962.671999999991</v>
      </c>
      <c r="I15" s="143">
        <v>-15609.353999999988</v>
      </c>
      <c r="J15" s="143">
        <v>1914.0110000000016</v>
      </c>
      <c r="K15" s="145">
        <v>0</v>
      </c>
      <c r="L15" s="143">
        <v>265159.22400000005</v>
      </c>
      <c r="M15" s="143">
        <v>220122.33099999989</v>
      </c>
      <c r="N15" s="144">
        <v>0.2045993825133543</v>
      </c>
    </row>
    <row r="16" spans="1:16" s="139" customFormat="1" ht="15.5">
      <c r="A16" s="140"/>
      <c r="B16" s="150" t="s">
        <v>135</v>
      </c>
      <c r="C16" s="190">
        <v>229.09299999999999</v>
      </c>
      <c r="D16" s="190">
        <v>6032.1570000000002</v>
      </c>
      <c r="E16" s="191">
        <v>-0.96202137974857083</v>
      </c>
      <c r="F16" s="191">
        <v>0</v>
      </c>
      <c r="G16" s="190">
        <v>0</v>
      </c>
      <c r="H16" s="190">
        <v>0</v>
      </c>
      <c r="I16" s="190">
        <v>0</v>
      </c>
      <c r="J16" s="190">
        <v>0</v>
      </c>
      <c r="K16" s="191">
        <v>0</v>
      </c>
      <c r="L16" s="192">
        <v>229.09299999999999</v>
      </c>
      <c r="M16" s="192">
        <v>6032.1570000000002</v>
      </c>
      <c r="N16" s="191">
        <v>-0.96202137974857083</v>
      </c>
      <c r="O16" s="152"/>
    </row>
    <row r="17" spans="1:15" s="139" customFormat="1" ht="17.149999999999999" customHeight="1">
      <c r="A17" s="140"/>
      <c r="B17" s="137" t="s">
        <v>136</v>
      </c>
      <c r="C17" s="187">
        <v>-78938.626000000004</v>
      </c>
      <c r="D17" s="187">
        <v>-48287.631999999998</v>
      </c>
      <c r="E17" s="188">
        <v>0.63475868934720192</v>
      </c>
      <c r="F17" s="188">
        <v>0</v>
      </c>
      <c r="G17" s="187">
        <v>11216.673000000001</v>
      </c>
      <c r="H17" s="187">
        <v>762.56799999999998</v>
      </c>
      <c r="I17" s="187">
        <v>14388.147999999999</v>
      </c>
      <c r="J17" s="187">
        <v>775.25199999999995</v>
      </c>
      <c r="K17" s="188">
        <v>0</v>
      </c>
      <c r="L17" s="189">
        <v>-90917.866999999998</v>
      </c>
      <c r="M17" s="189">
        <v>-63451.031999999999</v>
      </c>
      <c r="N17" s="188">
        <v>0.43288239976932141</v>
      </c>
      <c r="O17" s="152"/>
    </row>
    <row r="18" spans="1:15" s="139" customFormat="1" ht="17.149999999999999" customHeight="1">
      <c r="A18" s="140"/>
      <c r="B18" s="137" t="s">
        <v>137</v>
      </c>
      <c r="C18" s="187">
        <v>-22942.353999999999</v>
      </c>
      <c r="D18" s="187">
        <v>-83908.106</v>
      </c>
      <c r="E18" s="188">
        <v>-0.72657762052214592</v>
      </c>
      <c r="F18" s="188">
        <v>0</v>
      </c>
      <c r="G18" s="187">
        <v>-325.06599999999997</v>
      </c>
      <c r="H18" s="187">
        <v>114.11499999999999</v>
      </c>
      <c r="I18" s="187">
        <v>-126.541</v>
      </c>
      <c r="J18" s="187">
        <v>-471.12700000000001</v>
      </c>
      <c r="K18" s="188">
        <v>0</v>
      </c>
      <c r="L18" s="192">
        <v>-22731.403000000002</v>
      </c>
      <c r="M18" s="189">
        <v>-83310.438000000009</v>
      </c>
      <c r="N18" s="188">
        <v>-0.72714819960495225</v>
      </c>
    </row>
    <row r="19" spans="1:15" s="139" customFormat="1" ht="17.149999999999999" customHeight="1">
      <c r="A19" s="140"/>
      <c r="B19" s="137" t="s">
        <v>138</v>
      </c>
      <c r="C19" s="187">
        <v>-18565.7</v>
      </c>
      <c r="D19" s="187">
        <v>-64751.851999999999</v>
      </c>
      <c r="E19" s="188">
        <v>-0.71327924334890058</v>
      </c>
      <c r="F19" s="188">
        <v>0</v>
      </c>
      <c r="G19" s="187">
        <v>2571.886</v>
      </c>
      <c r="H19" s="187">
        <v>-1644.223</v>
      </c>
      <c r="I19" s="187">
        <v>-12727.218999999999</v>
      </c>
      <c r="J19" s="187">
        <v>319.23599999999999</v>
      </c>
      <c r="K19" s="188">
        <v>0</v>
      </c>
      <c r="L19" s="189">
        <v>-19493.362999999998</v>
      </c>
      <c r="M19" s="189">
        <v>-52343.868999999999</v>
      </c>
      <c r="N19" s="188">
        <v>-0.62759032963344763</v>
      </c>
    </row>
    <row r="20" spans="1:15" s="139" customFormat="1" ht="17.149999999999999" customHeight="1">
      <c r="A20" s="140"/>
      <c r="B20" s="142" t="s">
        <v>139</v>
      </c>
      <c r="C20" s="143">
        <v>-120217.58700000001</v>
      </c>
      <c r="D20" s="143">
        <v>-190915.43300000002</v>
      </c>
      <c r="E20" s="144">
        <v>-0.37030974861000365</v>
      </c>
      <c r="F20" s="145">
        <v>0</v>
      </c>
      <c r="G20" s="143">
        <v>13463.493</v>
      </c>
      <c r="H20" s="143">
        <v>-767.54</v>
      </c>
      <c r="I20" s="143">
        <v>1534.3880000000008</v>
      </c>
      <c r="J20" s="143">
        <v>623.36099999999988</v>
      </c>
      <c r="K20" s="145">
        <v>0</v>
      </c>
      <c r="L20" s="143">
        <v>-132913.54</v>
      </c>
      <c r="M20" s="143">
        <v>-193073.18200000003</v>
      </c>
      <c r="N20" s="144">
        <v>-0.31158984058179562</v>
      </c>
    </row>
    <row r="21" spans="1:15" s="139" customFormat="1" ht="17.149999999999999" customHeight="1">
      <c r="A21" s="140"/>
      <c r="B21" s="142" t="s">
        <v>140</v>
      </c>
      <c r="C21" s="143">
        <v>109171.55800000006</v>
      </c>
      <c r="D21" s="143">
        <v>15511.555000000371</v>
      </c>
      <c r="E21" s="144">
        <v>6.0380795477950118</v>
      </c>
      <c r="F21" s="145">
        <v>0</v>
      </c>
      <c r="G21" s="143">
        <v>-9343.9139999999916</v>
      </c>
      <c r="H21" s="143">
        <v>-13730.211999999992</v>
      </c>
      <c r="I21" s="143">
        <v>-14074.965999999988</v>
      </c>
      <c r="J21" s="143">
        <v>2537.3720000000012</v>
      </c>
      <c r="K21" s="145">
        <v>0</v>
      </c>
      <c r="L21" s="143">
        <v>132245.68400000004</v>
      </c>
      <c r="M21" s="143">
        <v>27049.148999999859</v>
      </c>
      <c r="N21" s="144">
        <v>3.8890885254837677</v>
      </c>
    </row>
    <row r="22" spans="1:15" s="139" customFormat="1" ht="17.149999999999999" customHeight="1">
      <c r="A22" s="140"/>
      <c r="B22" s="137" t="s">
        <v>92</v>
      </c>
      <c r="C22" s="187">
        <v>-46473.972999999998</v>
      </c>
      <c r="D22" s="187">
        <v>-26823.473000000002</v>
      </c>
      <c r="E22" s="188">
        <v>0.73258597050426677</v>
      </c>
      <c r="F22" s="188">
        <v>0</v>
      </c>
      <c r="G22" s="187">
        <v>-63461.578999999998</v>
      </c>
      <c r="H22" s="187">
        <v>6191.9719999999998</v>
      </c>
      <c r="I22" s="187">
        <v>-51800.455999999998</v>
      </c>
      <c r="J22" s="187">
        <v>-2357.7510000000002</v>
      </c>
      <c r="K22" s="188">
        <v>0</v>
      </c>
      <c r="L22" s="189">
        <v>10795.634</v>
      </c>
      <c r="M22" s="189">
        <v>27334.733999999997</v>
      </c>
      <c r="N22" s="188">
        <v>-0.60505801885615562</v>
      </c>
    </row>
    <row r="23" spans="1:15" s="139" customFormat="1" ht="17.149999999999999" customHeight="1">
      <c r="A23" s="140"/>
      <c r="B23" s="142" t="s">
        <v>141</v>
      </c>
      <c r="C23" s="143">
        <v>62697.585000000065</v>
      </c>
      <c r="D23" s="143">
        <v>-11311.91799999963</v>
      </c>
      <c r="E23" s="144" t="s">
        <v>72</v>
      </c>
      <c r="F23" s="145">
        <v>0</v>
      </c>
      <c r="G23" s="143">
        <v>-72805.492999999988</v>
      </c>
      <c r="H23" s="143">
        <v>-7538.2399999999925</v>
      </c>
      <c r="I23" s="143">
        <v>-65875.421999999991</v>
      </c>
      <c r="J23" s="143">
        <v>179.621000000001</v>
      </c>
      <c r="K23" s="145">
        <v>0</v>
      </c>
      <c r="L23" s="143">
        <v>143041.31800000003</v>
      </c>
      <c r="M23" s="143">
        <v>54383.882999999856</v>
      </c>
      <c r="N23" s="144">
        <v>1.6302152422621314</v>
      </c>
    </row>
    <row r="24" spans="1:15" s="153" customFormat="1" ht="17.149999999999999" customHeight="1">
      <c r="A24" s="136"/>
      <c r="B24" s="137" t="s">
        <v>142</v>
      </c>
      <c r="C24" s="187">
        <v>48648.688999999998</v>
      </c>
      <c r="D24" s="187">
        <v>-20155.378000000001</v>
      </c>
      <c r="E24" s="188" t="s">
        <v>72</v>
      </c>
      <c r="F24" s="188">
        <v>0</v>
      </c>
      <c r="G24" s="187">
        <v>-72845.217999999993</v>
      </c>
      <c r="H24" s="187">
        <v>-7538.24</v>
      </c>
      <c r="I24" s="187">
        <v>-65853.498000000007</v>
      </c>
      <c r="J24" s="187">
        <v>179.62100000000001</v>
      </c>
      <c r="K24" s="188">
        <v>0</v>
      </c>
      <c r="L24" s="192">
        <v>129032.147</v>
      </c>
      <c r="M24" s="189">
        <v>45518.499000000011</v>
      </c>
      <c r="N24" s="191">
        <v>1.8347188469461608</v>
      </c>
    </row>
    <row r="25" spans="1:15" s="153" customFormat="1" ht="17.149999999999999" customHeight="1">
      <c r="A25" s="136"/>
      <c r="B25" s="150" t="s">
        <v>143</v>
      </c>
      <c r="C25" s="187">
        <v>14048.896000000001</v>
      </c>
      <c r="D25" s="187">
        <v>8843.4599999999991</v>
      </c>
      <c r="E25" s="191">
        <v>0.5886198388413586</v>
      </c>
      <c r="F25" s="191">
        <v>0</v>
      </c>
      <c r="G25" s="187">
        <v>39.725000000000001</v>
      </c>
      <c r="H25" s="187">
        <v>0</v>
      </c>
      <c r="I25" s="187">
        <v>-21.923999999999999</v>
      </c>
      <c r="J25" s="187">
        <v>0</v>
      </c>
      <c r="K25" s="191">
        <v>0</v>
      </c>
      <c r="L25" s="192">
        <v>14009.171</v>
      </c>
      <c r="M25" s="189">
        <v>8865.384</v>
      </c>
      <c r="N25" s="191">
        <v>0.58021028756340387</v>
      </c>
    </row>
    <row r="26" spans="1:15" s="155" customFormat="1" ht="17.149999999999999" customHeight="1">
      <c r="A26" s="141"/>
      <c r="B26" s="154" t="s">
        <v>95</v>
      </c>
      <c r="C26" s="193">
        <v>348143.40700000001</v>
      </c>
      <c r="D26" s="193">
        <v>321045.44300000003</v>
      </c>
      <c r="E26" s="194">
        <v>8.4405384318132048E-2</v>
      </c>
      <c r="F26" s="195">
        <v>0</v>
      </c>
      <c r="G26" s="193">
        <v>-12617.398999999999</v>
      </c>
      <c r="H26" s="193">
        <v>-18928.579000000002</v>
      </c>
      <c r="I26" s="193">
        <v>-7844.93</v>
      </c>
      <c r="J26" s="193">
        <v>4870.8159999999998</v>
      </c>
      <c r="K26" s="195">
        <v>0</v>
      </c>
      <c r="L26" s="193">
        <v>379689.38500000001</v>
      </c>
      <c r="M26" s="193">
        <v>324019.55700000003</v>
      </c>
      <c r="N26" s="194">
        <v>0.17181008614242366</v>
      </c>
    </row>
    <row r="27" spans="1:15" s="139" customFormat="1" ht="17.149999999999999" customHeight="1">
      <c r="A27" s="156"/>
      <c r="B27" s="157" t="s">
        <v>144</v>
      </c>
      <c r="C27" s="196">
        <v>9.6583528924740356E-2</v>
      </c>
      <c r="D27" s="196">
        <v>9.4291582325056023E-2</v>
      </c>
      <c r="E27" s="197" t="s">
        <v>211</v>
      </c>
      <c r="F27" s="198">
        <v>0</v>
      </c>
      <c r="G27" s="196">
        <v>-7.2392158544841184E-2</v>
      </c>
      <c r="H27" s="196">
        <v>0.10099820503165266</v>
      </c>
      <c r="I27" s="196">
        <v>-5.6834207436029467E-2</v>
      </c>
      <c r="J27" s="196">
        <v>7.8451602262571044E-2</v>
      </c>
      <c r="K27" s="198">
        <v>0</v>
      </c>
      <c r="L27" s="196">
        <v>0.10495307105620762</v>
      </c>
      <c r="M27" s="196">
        <v>0.10110771087783986</v>
      </c>
      <c r="N27" s="197" t="s">
        <v>212</v>
      </c>
    </row>
    <row r="28" spans="1:15" s="153" customFormat="1" ht="7" customHeight="1">
      <c r="A28" s="156"/>
      <c r="B28" s="158"/>
      <c r="C28" s="159"/>
      <c r="D28" s="159"/>
      <c r="E28" s="159"/>
      <c r="F28" s="159"/>
      <c r="G28" s="160"/>
      <c r="H28" s="160"/>
      <c r="I28" s="160"/>
      <c r="J28" s="160"/>
      <c r="K28" s="159"/>
      <c r="L28" s="161"/>
      <c r="M28" s="159"/>
      <c r="N28" s="162"/>
    </row>
    <row r="29" spans="1:15" s="153" customFormat="1" ht="17.5" customHeight="1">
      <c r="A29" s="163"/>
      <c r="B29" s="366" t="s">
        <v>145</v>
      </c>
      <c r="C29" s="370" t="s">
        <v>110</v>
      </c>
      <c r="D29" s="370"/>
      <c r="E29" s="370"/>
      <c r="F29" s="99"/>
      <c r="G29" s="368" t="str">
        <f>+G5</f>
        <v>IAS 29 (Jun-23)</v>
      </c>
      <c r="H29" s="368"/>
      <c r="I29" s="368" t="str">
        <f>+I5</f>
        <v>IAS 29 (jun-22)</v>
      </c>
      <c r="J29" s="368"/>
      <c r="K29" s="99"/>
      <c r="L29" s="369" t="s">
        <v>53</v>
      </c>
      <c r="M29" s="369"/>
      <c r="N29" s="369"/>
    </row>
    <row r="30" spans="1:15" s="165" customFormat="1" ht="29">
      <c r="A30" s="164"/>
      <c r="B30" s="366"/>
      <c r="C30" s="100" t="s">
        <v>85</v>
      </c>
      <c r="D30" s="100" t="s">
        <v>96</v>
      </c>
      <c r="E30" s="100" t="s">
        <v>10</v>
      </c>
      <c r="F30" s="101"/>
      <c r="G30" s="100" t="s">
        <v>149</v>
      </c>
      <c r="H30" s="100" t="s">
        <v>150</v>
      </c>
      <c r="I30" s="100" t="s">
        <v>149</v>
      </c>
      <c r="J30" s="100" t="s">
        <v>150</v>
      </c>
      <c r="K30" s="101"/>
      <c r="L30" s="100" t="s">
        <v>85</v>
      </c>
      <c r="M30" s="100" t="s">
        <v>96</v>
      </c>
      <c r="N30" s="100" t="s">
        <v>10</v>
      </c>
    </row>
    <row r="31" spans="1:15" s="153" customFormat="1" ht="17.149999999999999" customHeight="1">
      <c r="A31" s="166"/>
      <c r="B31" s="137" t="s">
        <v>151</v>
      </c>
      <c r="C31" s="167">
        <v>-10239.574000000001</v>
      </c>
      <c r="D31" s="168">
        <v>-34264.368000000002</v>
      </c>
      <c r="E31" s="138">
        <v>-0.70115970036277919</v>
      </c>
      <c r="F31" s="138">
        <v>0</v>
      </c>
      <c r="G31" s="168">
        <v>0</v>
      </c>
      <c r="H31" s="168">
        <v>3065.192</v>
      </c>
      <c r="I31" s="168">
        <v>0</v>
      </c>
      <c r="J31" s="168">
        <v>-2001.4570000000001</v>
      </c>
      <c r="K31" s="168">
        <v>0</v>
      </c>
      <c r="L31" s="168">
        <v>-13304.766</v>
      </c>
      <c r="M31" s="168">
        <v>-32262.911000000004</v>
      </c>
      <c r="N31" s="138">
        <v>-0.58761421125328717</v>
      </c>
    </row>
    <row r="32" spans="1:15" s="350" customFormat="1" ht="17.149999999999999" customHeight="1">
      <c r="A32" s="169"/>
      <c r="B32" s="137" t="s">
        <v>152</v>
      </c>
      <c r="C32" s="168">
        <v>4654.8314599999985</v>
      </c>
      <c r="D32" s="168">
        <v>12031.641615</v>
      </c>
      <c r="E32" s="138">
        <v>-0.61311751056507857</v>
      </c>
      <c r="F32" s="138">
        <v>0</v>
      </c>
      <c r="G32" s="168">
        <v>0</v>
      </c>
      <c r="H32" s="168">
        <v>-1393.4126705408169</v>
      </c>
      <c r="I32" s="168">
        <v>0</v>
      </c>
      <c r="J32" s="168">
        <v>702.79461543936998</v>
      </c>
      <c r="K32" s="168">
        <v>0</v>
      </c>
      <c r="L32" s="168">
        <v>6048.2441305408156</v>
      </c>
      <c r="M32" s="168">
        <v>11328.84699956063</v>
      </c>
      <c r="N32" s="151">
        <v>-0.46612006228212044</v>
      </c>
    </row>
    <row r="33" spans="1:14" s="153" customFormat="1" ht="17.149999999999999" customHeight="1">
      <c r="A33" s="136"/>
      <c r="B33" s="142" t="s">
        <v>153</v>
      </c>
      <c r="C33" s="171">
        <v>-5584.742540000002</v>
      </c>
      <c r="D33" s="171">
        <v>-22232.726385000002</v>
      </c>
      <c r="E33" s="144">
        <v>-0.7488053222402844</v>
      </c>
      <c r="F33" s="145">
        <v>0</v>
      </c>
      <c r="G33" s="171">
        <v>0</v>
      </c>
      <c r="H33" s="171">
        <v>1671.7793294591831</v>
      </c>
      <c r="I33" s="171">
        <v>0</v>
      </c>
      <c r="J33" s="171">
        <v>-1298.66238456063</v>
      </c>
      <c r="K33" s="172">
        <v>0</v>
      </c>
      <c r="L33" s="171">
        <v>-7256.521869459184</v>
      </c>
      <c r="M33" s="171">
        <v>-20934.064000439372</v>
      </c>
      <c r="N33" s="144">
        <v>-0.65336296529394</v>
      </c>
    </row>
    <row r="34" spans="1:14" s="153" customFormat="1" ht="16" customHeight="1">
      <c r="A34" s="136"/>
      <c r="C34" s="173"/>
      <c r="D34" s="173"/>
      <c r="E34" s="174"/>
      <c r="F34" s="174"/>
      <c r="G34" s="173"/>
      <c r="H34" s="173"/>
      <c r="I34" s="173"/>
      <c r="J34" s="173"/>
      <c r="M34" s="175"/>
      <c r="N34" s="176"/>
    </row>
    <row r="35" spans="1:14" s="139" customFormat="1" ht="18" customHeight="1">
      <c r="A35" s="141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41"/>
    </row>
    <row r="36" spans="1:14" s="153" customFormat="1">
      <c r="A36" s="177"/>
      <c r="B36" s="178"/>
      <c r="C36" s="177"/>
      <c r="D36" s="177"/>
      <c r="E36" s="177"/>
      <c r="F36" s="179"/>
      <c r="G36" s="179"/>
      <c r="H36" s="179"/>
      <c r="I36" s="179"/>
      <c r="J36" s="179"/>
      <c r="K36" s="177"/>
      <c r="L36" s="177"/>
      <c r="M36" s="177"/>
    </row>
    <row r="37" spans="1:14">
      <c r="A37" s="180"/>
    </row>
    <row r="38" spans="1:14">
      <c r="A38" s="180"/>
    </row>
    <row r="39" spans="1:14">
      <c r="A39" s="180"/>
    </row>
    <row r="40" spans="1:14">
      <c r="A40" s="180"/>
    </row>
    <row r="41" spans="1:14">
      <c r="A41" s="180"/>
    </row>
    <row r="43" spans="1:14">
      <c r="A43" s="68"/>
      <c r="F43" s="179"/>
      <c r="G43" s="179"/>
      <c r="H43" s="179"/>
      <c r="I43" s="179"/>
      <c r="J43" s="179"/>
    </row>
    <row r="44" spans="1:14">
      <c r="A44" s="68"/>
    </row>
    <row r="45" spans="1:14">
      <c r="A45" s="68"/>
    </row>
    <row r="46" spans="1:14">
      <c r="A46" s="68"/>
    </row>
    <row r="47" spans="1:14">
      <c r="A47" s="68"/>
    </row>
    <row r="48" spans="1:14">
      <c r="A48" s="68"/>
    </row>
    <row r="49" spans="1:10">
      <c r="A49" s="177"/>
    </row>
    <row r="50" spans="1:10">
      <c r="A50" s="68"/>
    </row>
    <row r="51" spans="1:10">
      <c r="A51" s="177"/>
      <c r="F51" s="179"/>
      <c r="G51" s="179"/>
      <c r="H51" s="179"/>
      <c r="I51" s="179"/>
      <c r="J51" s="179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="70" zoomScaleNormal="70" workbookViewId="0">
      <selection activeCell="I15" sqref="I15"/>
    </sheetView>
  </sheetViews>
  <sheetFormatPr baseColWidth="10" defaultColWidth="11.453125" defaultRowHeight="14.5"/>
  <cols>
    <col min="1" max="1" width="0.81640625" style="130" customWidth="1"/>
    <col min="2" max="2" width="53.36328125" style="181" customWidth="1"/>
    <col min="3" max="3" width="15.1796875" style="130" customWidth="1"/>
    <col min="4" max="4" width="14.90625" style="130" customWidth="1"/>
    <col min="5" max="5" width="8.54296875" style="130" customWidth="1"/>
    <col min="6" max="6" width="0.81640625" style="130" customWidth="1"/>
    <col min="7" max="10" width="13.453125" style="130" customWidth="1"/>
    <col min="11" max="11" width="0.81640625" style="130" customWidth="1"/>
    <col min="12" max="13" width="12.81640625" style="130" bestFit="1" customWidth="1"/>
    <col min="14" max="14" width="12.453125" style="130" bestFit="1" customWidth="1"/>
    <col min="15" max="15" width="18.26953125" style="130" bestFit="1" customWidth="1"/>
    <col min="16" max="16384" width="11.453125" style="130"/>
  </cols>
  <sheetData>
    <row r="2" spans="1:16" s="58" customFormat="1" ht="23.5">
      <c r="A2" s="59"/>
      <c r="B2" s="299" t="s">
        <v>154</v>
      </c>
      <c r="C2" s="351"/>
      <c r="D2" s="351"/>
      <c r="E2" s="351"/>
      <c r="F2" s="351"/>
      <c r="G2" s="351"/>
    </row>
    <row r="3" spans="1:16" s="126" customFormat="1" ht="18.75" customHeight="1">
      <c r="A3" s="123"/>
      <c r="B3" s="364" t="s">
        <v>155</v>
      </c>
      <c r="C3" s="364"/>
      <c r="D3" s="364"/>
      <c r="E3" s="364"/>
      <c r="F3" s="365"/>
      <c r="G3" s="365"/>
      <c r="H3" s="125"/>
      <c r="I3" s="125"/>
      <c r="J3" s="125"/>
      <c r="K3" s="125"/>
      <c r="L3" s="125"/>
      <c r="M3" s="125"/>
    </row>
    <row r="4" spans="1:16" ht="11.25" customHeight="1">
      <c r="A4" s="127"/>
      <c r="B4" s="128"/>
      <c r="C4" s="128"/>
      <c r="D4" s="128"/>
      <c r="E4" s="128"/>
      <c r="F4" s="128"/>
      <c r="G4" s="128"/>
      <c r="H4" s="129"/>
      <c r="I4" s="128"/>
      <c r="J4" s="129"/>
      <c r="K4" s="129"/>
      <c r="L4" s="129"/>
      <c r="M4" s="129"/>
    </row>
    <row r="5" spans="1:16" s="132" customFormat="1" ht="24.75" customHeight="1">
      <c r="A5" s="131"/>
      <c r="B5" s="372" t="s">
        <v>145</v>
      </c>
      <c r="C5" s="374" t="s">
        <v>110</v>
      </c>
      <c r="D5" s="374"/>
      <c r="E5" s="374"/>
      <c r="F5" s="99"/>
      <c r="G5" s="371" t="s">
        <v>67</v>
      </c>
      <c r="H5" s="371"/>
      <c r="I5" s="371" t="s">
        <v>62</v>
      </c>
      <c r="J5" s="371"/>
      <c r="K5" s="99"/>
      <c r="L5" s="369" t="s">
        <v>53</v>
      </c>
      <c r="M5" s="369"/>
      <c r="N5" s="369"/>
    </row>
    <row r="6" spans="1:16" s="132" customFormat="1" ht="17.149999999999999" customHeight="1">
      <c r="A6" s="131"/>
      <c r="B6" s="372"/>
      <c r="C6" s="182" t="s">
        <v>70</v>
      </c>
      <c r="D6" s="183" t="s">
        <v>71</v>
      </c>
      <c r="E6" s="183" t="s">
        <v>5</v>
      </c>
      <c r="F6" s="184"/>
      <c r="G6" s="183" t="s">
        <v>6</v>
      </c>
      <c r="H6" s="183" t="s">
        <v>7</v>
      </c>
      <c r="I6" s="183" t="s">
        <v>6</v>
      </c>
      <c r="J6" s="183" t="s">
        <v>7</v>
      </c>
      <c r="K6" s="184"/>
      <c r="L6" s="183" t="s">
        <v>8</v>
      </c>
      <c r="M6" s="183" t="s">
        <v>9</v>
      </c>
      <c r="N6" s="183" t="s">
        <v>5</v>
      </c>
    </row>
    <row r="7" spans="1:16" s="132" customFormat="1" ht="32.25" customHeight="1">
      <c r="A7" s="131"/>
      <c r="B7" s="373"/>
      <c r="C7" s="185" t="s">
        <v>66</v>
      </c>
      <c r="D7" s="185" t="s">
        <v>58</v>
      </c>
      <c r="E7" s="185" t="s">
        <v>10</v>
      </c>
      <c r="F7" s="186"/>
      <c r="G7" s="185" t="s">
        <v>149</v>
      </c>
      <c r="H7" s="185" t="s">
        <v>150</v>
      </c>
      <c r="I7" s="185" t="s">
        <v>149</v>
      </c>
      <c r="J7" s="185" t="s">
        <v>150</v>
      </c>
      <c r="K7" s="186"/>
      <c r="L7" s="185" t="s">
        <v>66</v>
      </c>
      <c r="M7" s="185" t="s">
        <v>58</v>
      </c>
      <c r="N7" s="185" t="s">
        <v>10</v>
      </c>
    </row>
    <row r="8" spans="1:16" s="139" customFormat="1" ht="16" customHeight="1">
      <c r="A8" s="136"/>
      <c r="B8" s="137" t="s">
        <v>127</v>
      </c>
      <c r="C8" s="187">
        <v>7107767.3839999996</v>
      </c>
      <c r="D8" s="187">
        <v>6390270.8689999999</v>
      </c>
      <c r="E8" s="199">
        <v>0.11227951517370949</v>
      </c>
      <c r="F8" s="199">
        <v>0</v>
      </c>
      <c r="G8" s="187">
        <v>220268.383</v>
      </c>
      <c r="H8" s="187">
        <v>-261226.946</v>
      </c>
      <c r="I8" s="187">
        <v>169721.177</v>
      </c>
      <c r="J8" s="187">
        <v>20963.850999999999</v>
      </c>
      <c r="K8" s="199">
        <v>0</v>
      </c>
      <c r="L8" s="189">
        <v>7148725.9469999988</v>
      </c>
      <c r="M8" s="189">
        <v>6199585.841</v>
      </c>
      <c r="N8" s="199">
        <v>0.15309734074863646</v>
      </c>
    </row>
    <row r="9" spans="1:16" s="139" customFormat="1" ht="16" customHeight="1">
      <c r="A9" s="140"/>
      <c r="B9" s="137" t="s">
        <v>128</v>
      </c>
      <c r="C9" s="187">
        <v>-5032581.9179999996</v>
      </c>
      <c r="D9" s="187">
        <v>-4564815.76</v>
      </c>
      <c r="E9" s="199">
        <v>0.10247207830355021</v>
      </c>
      <c r="F9" s="199">
        <v>0</v>
      </c>
      <c r="G9" s="187">
        <v>-206291.35699999999</v>
      </c>
      <c r="H9" s="187">
        <v>170262.709</v>
      </c>
      <c r="I9" s="187">
        <v>-151680.24900000001</v>
      </c>
      <c r="J9" s="187">
        <v>-14961.544</v>
      </c>
      <c r="K9" s="199">
        <v>0</v>
      </c>
      <c r="L9" s="189">
        <v>-4996553.2699999996</v>
      </c>
      <c r="M9" s="189">
        <v>-4398173.9670000002</v>
      </c>
      <c r="N9" s="199">
        <v>0.13605175863658592</v>
      </c>
    </row>
    <row r="10" spans="1:16" s="139" customFormat="1" ht="16" customHeight="1">
      <c r="A10" s="141"/>
      <c r="B10" s="142" t="s">
        <v>129</v>
      </c>
      <c r="C10" s="143">
        <v>2075185.466</v>
      </c>
      <c r="D10" s="143">
        <v>1825455.1090000002</v>
      </c>
      <c r="E10" s="147">
        <v>0.13680443620265437</v>
      </c>
      <c r="F10" s="202">
        <v>0</v>
      </c>
      <c r="G10" s="143">
        <v>13977.026000000013</v>
      </c>
      <c r="H10" s="143">
        <v>-90964.236999999994</v>
      </c>
      <c r="I10" s="143">
        <v>18040.927999999985</v>
      </c>
      <c r="J10" s="143">
        <v>6002.3069999999989</v>
      </c>
      <c r="K10" s="202">
        <v>0</v>
      </c>
      <c r="L10" s="143">
        <v>2152172.6769999992</v>
      </c>
      <c r="M10" s="143">
        <v>1801411.8739999998</v>
      </c>
      <c r="N10" s="147">
        <v>0.19471438379116601</v>
      </c>
    </row>
    <row r="11" spans="1:16" s="139" customFormat="1" ht="16" customHeight="1">
      <c r="A11" s="146"/>
      <c r="B11" s="142" t="s">
        <v>130</v>
      </c>
      <c r="C11" s="147">
        <v>0.29196023925478543</v>
      </c>
      <c r="D11" s="147">
        <v>0.28566161692073339</v>
      </c>
      <c r="E11" s="147" t="s">
        <v>207</v>
      </c>
      <c r="F11" s="202">
        <v>0</v>
      </c>
      <c r="G11" s="147">
        <v>6.3454526744312692E-2</v>
      </c>
      <c r="H11" s="147">
        <v>0.34821919558022929</v>
      </c>
      <c r="I11" s="147">
        <v>0.10629744807862124</v>
      </c>
      <c r="J11" s="147">
        <v>0.28631700349329897</v>
      </c>
      <c r="K11" s="202">
        <v>0</v>
      </c>
      <c r="L11" s="147">
        <v>0.30105681669097556</v>
      </c>
      <c r="M11" s="147">
        <v>0.2905697122679779</v>
      </c>
      <c r="N11" s="147" t="s">
        <v>205</v>
      </c>
    </row>
    <row r="12" spans="1:16" s="139" customFormat="1" ht="16" customHeight="1">
      <c r="A12" s="140"/>
      <c r="B12" s="137" t="s">
        <v>131</v>
      </c>
      <c r="C12" s="187">
        <v>-1619918.5490000001</v>
      </c>
      <c r="D12" s="187">
        <v>-1316291.827</v>
      </c>
      <c r="E12" s="199">
        <v>0.23066824223318694</v>
      </c>
      <c r="F12" s="199">
        <v>0</v>
      </c>
      <c r="G12" s="187">
        <v>-71594.831000000006</v>
      </c>
      <c r="H12" s="187">
        <v>66848.770999999993</v>
      </c>
      <c r="I12" s="187">
        <v>-58549.544999999998</v>
      </c>
      <c r="J12" s="187">
        <v>-5959.3339999999998</v>
      </c>
      <c r="K12" s="199">
        <v>0</v>
      </c>
      <c r="L12" s="189">
        <v>-1615172.4890000001</v>
      </c>
      <c r="M12" s="189">
        <v>-1251782.9480000001</v>
      </c>
      <c r="N12" s="199">
        <v>0.29029756443047505</v>
      </c>
      <c r="O12" s="148"/>
      <c r="P12" s="149"/>
    </row>
    <row r="13" spans="1:16" s="139" customFormat="1" ht="16" customHeight="1">
      <c r="A13" s="140"/>
      <c r="B13" s="137" t="s">
        <v>132</v>
      </c>
      <c r="C13" s="187">
        <v>5643.7290000000003</v>
      </c>
      <c r="D13" s="187">
        <v>-17040.138999999999</v>
      </c>
      <c r="E13" s="199" t="s">
        <v>72</v>
      </c>
      <c r="F13" s="199">
        <v>0</v>
      </c>
      <c r="G13" s="187">
        <v>96.58</v>
      </c>
      <c r="H13" s="187">
        <v>3675.2530000000002</v>
      </c>
      <c r="I13" s="187">
        <v>136.834</v>
      </c>
      <c r="J13" s="187">
        <v>-2075.6080000000002</v>
      </c>
      <c r="K13" s="199">
        <v>0</v>
      </c>
      <c r="L13" s="189">
        <v>1871.8960000000002</v>
      </c>
      <c r="M13" s="189">
        <v>-15101.364999999998</v>
      </c>
      <c r="N13" s="199" t="s">
        <v>72</v>
      </c>
    </row>
    <row r="14" spans="1:16" s="139" customFormat="1" ht="16" customHeight="1">
      <c r="A14" s="140"/>
      <c r="B14" s="137" t="s">
        <v>133</v>
      </c>
      <c r="C14" s="187">
        <v>10627.606</v>
      </c>
      <c r="D14" s="187">
        <v>-299.59500000000003</v>
      </c>
      <c r="E14" s="199" t="s">
        <v>72</v>
      </c>
      <c r="F14" s="199">
        <v>0</v>
      </c>
      <c r="G14" s="187">
        <v>4620.01</v>
      </c>
      <c r="H14" s="187">
        <v>-316.75200000000001</v>
      </c>
      <c r="I14" s="187">
        <v>1251.981</v>
      </c>
      <c r="J14" s="187">
        <v>78.418999999999997</v>
      </c>
      <c r="K14" s="199">
        <v>0</v>
      </c>
      <c r="L14" s="189">
        <v>6324.348</v>
      </c>
      <c r="M14" s="189">
        <v>-1629.9950000000001</v>
      </c>
      <c r="N14" s="199" t="s">
        <v>72</v>
      </c>
    </row>
    <row r="15" spans="1:16" s="139" customFormat="1" ht="16" customHeight="1">
      <c r="A15" s="140"/>
      <c r="B15" s="142" t="s">
        <v>134</v>
      </c>
      <c r="C15" s="143">
        <v>471538.25199999986</v>
      </c>
      <c r="D15" s="143">
        <v>491823.54800000013</v>
      </c>
      <c r="E15" s="147">
        <v>-4.1245068648075867E-2</v>
      </c>
      <c r="F15" s="202">
        <v>0</v>
      </c>
      <c r="G15" s="143">
        <v>-52901.214999999989</v>
      </c>
      <c r="H15" s="143">
        <v>-20756.965</v>
      </c>
      <c r="I15" s="143">
        <v>-39119.802000000011</v>
      </c>
      <c r="J15" s="143">
        <v>-1954.216000000001</v>
      </c>
      <c r="K15" s="202">
        <v>0</v>
      </c>
      <c r="L15" s="143">
        <v>545196.4319999991</v>
      </c>
      <c r="M15" s="143">
        <v>532897.56599999976</v>
      </c>
      <c r="N15" s="147">
        <v>2.3079230952988361E-2</v>
      </c>
    </row>
    <row r="16" spans="1:16" s="139" customFormat="1" ht="15.5">
      <c r="A16" s="140"/>
      <c r="B16" s="150" t="s">
        <v>135</v>
      </c>
      <c r="C16" s="190">
        <v>-7841.3879999999999</v>
      </c>
      <c r="D16" s="190">
        <v>11918.927</v>
      </c>
      <c r="E16" s="200" t="s">
        <v>72</v>
      </c>
      <c r="F16" s="200">
        <v>0</v>
      </c>
      <c r="G16" s="190">
        <v>0</v>
      </c>
      <c r="H16" s="190">
        <v>0</v>
      </c>
      <c r="I16" s="190">
        <v>0</v>
      </c>
      <c r="J16" s="190">
        <v>0</v>
      </c>
      <c r="K16" s="200">
        <v>0</v>
      </c>
      <c r="L16" s="192">
        <v>-7841.3879999999999</v>
      </c>
      <c r="M16" s="192">
        <v>11918.927</v>
      </c>
      <c r="N16" s="200" t="s">
        <v>72</v>
      </c>
      <c r="O16" s="152"/>
    </row>
    <row r="17" spans="1:15" s="139" customFormat="1" ht="16" customHeight="1">
      <c r="A17" s="140"/>
      <c r="B17" s="137" t="s">
        <v>136</v>
      </c>
      <c r="C17" s="187">
        <v>-153903.56</v>
      </c>
      <c r="D17" s="187">
        <v>-93182.430999999997</v>
      </c>
      <c r="E17" s="199">
        <v>0.65163709884323584</v>
      </c>
      <c r="F17" s="199">
        <v>0</v>
      </c>
      <c r="G17" s="187">
        <v>12565.341</v>
      </c>
      <c r="H17" s="187">
        <v>946.88199999999995</v>
      </c>
      <c r="I17" s="187">
        <v>27101.263999999999</v>
      </c>
      <c r="J17" s="187">
        <v>945.13800000000003</v>
      </c>
      <c r="K17" s="199">
        <v>0</v>
      </c>
      <c r="L17" s="189">
        <v>-167415.78300000002</v>
      </c>
      <c r="M17" s="189">
        <v>-121228.833</v>
      </c>
      <c r="N17" s="199">
        <v>0.38098980957772666</v>
      </c>
      <c r="O17" s="152"/>
    </row>
    <row r="18" spans="1:15" s="139" customFormat="1" ht="16" customHeight="1">
      <c r="A18" s="140"/>
      <c r="B18" s="137" t="s">
        <v>137</v>
      </c>
      <c r="C18" s="187">
        <v>-24377.833999999999</v>
      </c>
      <c r="D18" s="187">
        <v>-61827.29</v>
      </c>
      <c r="E18" s="199">
        <v>-0.60571077917210991</v>
      </c>
      <c r="F18" s="199">
        <v>0</v>
      </c>
      <c r="G18" s="187">
        <v>-509.17500000000001</v>
      </c>
      <c r="H18" s="187">
        <v>160.77699999999999</v>
      </c>
      <c r="I18" s="187">
        <v>-166.053</v>
      </c>
      <c r="J18" s="187">
        <v>-463.52300000000002</v>
      </c>
      <c r="K18" s="199">
        <v>0</v>
      </c>
      <c r="L18" s="192">
        <v>-24029.435999999998</v>
      </c>
      <c r="M18" s="189">
        <v>-61197.714</v>
      </c>
      <c r="N18" s="199">
        <v>-0.60734749013664135</v>
      </c>
    </row>
    <row r="19" spans="1:15" s="139" customFormat="1" ht="16" customHeight="1">
      <c r="A19" s="140"/>
      <c r="B19" s="137" t="s">
        <v>138</v>
      </c>
      <c r="C19" s="187">
        <v>-23606.435000000001</v>
      </c>
      <c r="D19" s="187">
        <v>-91886.61</v>
      </c>
      <c r="E19" s="199">
        <v>-0.74309167570770107</v>
      </c>
      <c r="F19" s="199">
        <v>0</v>
      </c>
      <c r="G19" s="187">
        <v>15179.843999999999</v>
      </c>
      <c r="H19" s="187">
        <v>-1496.3889999999999</v>
      </c>
      <c r="I19" s="187">
        <v>-13274.748</v>
      </c>
      <c r="J19" s="187">
        <v>525.34799999999996</v>
      </c>
      <c r="K19" s="199">
        <v>0</v>
      </c>
      <c r="L19" s="189">
        <v>-37289.89</v>
      </c>
      <c r="M19" s="189">
        <v>-79137.209999999992</v>
      </c>
      <c r="N19" s="199">
        <v>-0.5287944823933014</v>
      </c>
    </row>
    <row r="20" spans="1:15" s="139" customFormat="1" ht="16" customHeight="1">
      <c r="A20" s="140"/>
      <c r="B20" s="142" t="s">
        <v>139</v>
      </c>
      <c r="C20" s="143">
        <v>-209729.217</v>
      </c>
      <c r="D20" s="143">
        <v>-234977.40399999998</v>
      </c>
      <c r="E20" s="147">
        <v>-0.10744942522218004</v>
      </c>
      <c r="F20" s="202">
        <v>0</v>
      </c>
      <c r="G20" s="143">
        <v>27236.010000000002</v>
      </c>
      <c r="H20" s="143">
        <v>-388.73</v>
      </c>
      <c r="I20" s="143">
        <v>13660.463</v>
      </c>
      <c r="J20" s="143">
        <v>1006.963</v>
      </c>
      <c r="K20" s="202">
        <v>0</v>
      </c>
      <c r="L20" s="143">
        <v>-236576.49700000003</v>
      </c>
      <c r="M20" s="143">
        <v>-249644.83</v>
      </c>
      <c r="N20" s="147">
        <v>-5.2347701332328689E-2</v>
      </c>
    </row>
    <row r="21" spans="1:15" s="139" customFormat="1" ht="16" customHeight="1">
      <c r="A21" s="140"/>
      <c r="B21" s="142" t="s">
        <v>140</v>
      </c>
      <c r="C21" s="143">
        <v>261809.03499999986</v>
      </c>
      <c r="D21" s="143">
        <v>256846.14400000015</v>
      </c>
      <c r="E21" s="147">
        <v>1.9322427515204188E-2</v>
      </c>
      <c r="F21" s="202">
        <v>0</v>
      </c>
      <c r="G21" s="143">
        <v>-25665.204999999987</v>
      </c>
      <c r="H21" s="143">
        <v>-21145.695</v>
      </c>
      <c r="I21" s="143">
        <v>-25459.339000000011</v>
      </c>
      <c r="J21" s="143">
        <v>-947.25300000000107</v>
      </c>
      <c r="K21" s="202">
        <v>0</v>
      </c>
      <c r="L21" s="143">
        <v>308619.93499999907</v>
      </c>
      <c r="M21" s="143">
        <v>283252.7359999998</v>
      </c>
      <c r="N21" s="147">
        <v>8.9556766011253286E-2</v>
      </c>
    </row>
    <row r="22" spans="1:15" s="139" customFormat="1" ht="16" customHeight="1">
      <c r="A22" s="140"/>
      <c r="B22" s="137" t="s">
        <v>92</v>
      </c>
      <c r="C22" s="187">
        <v>-123230.86599999999</v>
      </c>
      <c r="D22" s="187">
        <v>-116323.704</v>
      </c>
      <c r="E22" s="199">
        <v>5.9378800386205022E-2</v>
      </c>
      <c r="F22" s="199">
        <v>0</v>
      </c>
      <c r="G22" s="187">
        <v>-122638.826</v>
      </c>
      <c r="H22" s="187">
        <v>8969.7870000000003</v>
      </c>
      <c r="I22" s="187">
        <v>-90153.745999999999</v>
      </c>
      <c r="J22" s="187">
        <v>-1233.3309999999999</v>
      </c>
      <c r="K22" s="199">
        <v>0</v>
      </c>
      <c r="L22" s="189">
        <v>-9561.8269999999939</v>
      </c>
      <c r="M22" s="189">
        <v>-24936.627</v>
      </c>
      <c r="N22" s="199">
        <v>-0.6165549173911935</v>
      </c>
    </row>
    <row r="23" spans="1:15" s="139" customFormat="1" ht="16" customHeight="1">
      <c r="A23" s="140"/>
      <c r="B23" s="142" t="s">
        <v>141</v>
      </c>
      <c r="C23" s="143">
        <v>138578.16899999988</v>
      </c>
      <c r="D23" s="143">
        <v>140522.44000000015</v>
      </c>
      <c r="E23" s="147">
        <v>-1.3836017934219402E-2</v>
      </c>
      <c r="F23" s="202">
        <v>0</v>
      </c>
      <c r="G23" s="143">
        <v>-148304.03099999999</v>
      </c>
      <c r="H23" s="143">
        <v>-12175.907999999999</v>
      </c>
      <c r="I23" s="143">
        <v>-115613.08500000001</v>
      </c>
      <c r="J23" s="143">
        <v>-2180.5840000000007</v>
      </c>
      <c r="K23" s="202">
        <v>0</v>
      </c>
      <c r="L23" s="143">
        <v>299058.10799999908</v>
      </c>
      <c r="M23" s="143">
        <v>258316.10899999979</v>
      </c>
      <c r="N23" s="147">
        <v>0.15772147992520025</v>
      </c>
    </row>
    <row r="24" spans="1:15" s="153" customFormat="1" ht="15.5">
      <c r="A24" s="136"/>
      <c r="B24" s="137" t="s">
        <v>142</v>
      </c>
      <c r="C24" s="187">
        <v>109015.91499999999</v>
      </c>
      <c r="D24" s="187">
        <v>122382.288</v>
      </c>
      <c r="E24" s="199">
        <v>-0.10921819830660473</v>
      </c>
      <c r="F24" s="199">
        <v>0</v>
      </c>
      <c r="G24" s="187">
        <v>-148317.351</v>
      </c>
      <c r="H24" s="187">
        <v>-12175.907999999999</v>
      </c>
      <c r="I24" s="187">
        <v>-115573.764</v>
      </c>
      <c r="J24" s="187">
        <v>-2180.5839999999998</v>
      </c>
      <c r="K24" s="199">
        <v>0</v>
      </c>
      <c r="L24" s="192">
        <v>269509.174</v>
      </c>
      <c r="M24" s="189">
        <v>240136.636</v>
      </c>
      <c r="N24" s="200">
        <v>0.12231593849761424</v>
      </c>
    </row>
    <row r="25" spans="1:15" s="153" customFormat="1" ht="15.5">
      <c r="A25" s="136"/>
      <c r="B25" s="150" t="s">
        <v>143</v>
      </c>
      <c r="C25" s="187">
        <v>29562.254000000001</v>
      </c>
      <c r="D25" s="187">
        <v>18140.151999999998</v>
      </c>
      <c r="E25" s="200">
        <v>0.62965856074414384</v>
      </c>
      <c r="F25" s="200">
        <v>0</v>
      </c>
      <c r="G25" s="187">
        <v>13.32</v>
      </c>
      <c r="H25" s="187">
        <v>0</v>
      </c>
      <c r="I25" s="187">
        <v>-39.320999999999998</v>
      </c>
      <c r="J25" s="187">
        <v>0</v>
      </c>
      <c r="K25" s="200">
        <v>0</v>
      </c>
      <c r="L25" s="192">
        <v>29548.934000000001</v>
      </c>
      <c r="M25" s="189">
        <v>18179.472999999998</v>
      </c>
      <c r="N25" s="200">
        <v>0.62540102235086814</v>
      </c>
    </row>
    <row r="26" spans="1:15" s="155" customFormat="1" ht="16" customHeight="1">
      <c r="A26" s="141"/>
      <c r="B26" s="154" t="s">
        <v>95</v>
      </c>
      <c r="C26" s="193">
        <v>688313.16299999994</v>
      </c>
      <c r="D26" s="193">
        <v>685585.93099999998</v>
      </c>
      <c r="E26" s="201">
        <v>3.977957943247068E-3</v>
      </c>
      <c r="F26" s="203">
        <v>0</v>
      </c>
      <c r="G26" s="193">
        <v>-34206.995999999999</v>
      </c>
      <c r="H26" s="193">
        <v>-28587.759999999998</v>
      </c>
      <c r="I26" s="193">
        <v>-23529.187000000002</v>
      </c>
      <c r="J26" s="193">
        <v>415.92099999999999</v>
      </c>
      <c r="K26" s="203">
        <v>0</v>
      </c>
      <c r="L26" s="193">
        <v>751107.91899999999</v>
      </c>
      <c r="M26" s="193">
        <v>708699.19700000004</v>
      </c>
      <c r="N26" s="201">
        <v>5.9840228660510197E-2</v>
      </c>
    </row>
    <row r="27" spans="1:15" s="139" customFormat="1" ht="16" customHeight="1">
      <c r="A27" s="156"/>
      <c r="B27" s="157" t="s">
        <v>144</v>
      </c>
      <c r="C27" s="196">
        <v>9.6839573640160645E-2</v>
      </c>
      <c r="D27" s="196">
        <v>0.10728589523894248</v>
      </c>
      <c r="E27" s="196" t="s">
        <v>208</v>
      </c>
      <c r="F27" s="204">
        <v>0</v>
      </c>
      <c r="G27" s="196">
        <v>-0.15529689524256415</v>
      </c>
      <c r="H27" s="196">
        <v>0.10943648975630561</v>
      </c>
      <c r="I27" s="196">
        <v>-0.13863436146215272</v>
      </c>
      <c r="J27" s="196">
        <v>1.9839913954740471E-2</v>
      </c>
      <c r="K27" s="204">
        <v>0</v>
      </c>
      <c r="L27" s="196">
        <v>0.10506878072661416</v>
      </c>
      <c r="M27" s="196">
        <v>0.11431395825074761</v>
      </c>
      <c r="N27" s="196" t="s">
        <v>206</v>
      </c>
    </row>
    <row r="28" spans="1:15" s="153" customFormat="1" ht="7" customHeight="1">
      <c r="A28" s="156"/>
      <c r="B28" s="137"/>
      <c r="C28" s="199"/>
      <c r="D28" s="199"/>
      <c r="E28" s="199"/>
      <c r="F28" s="199"/>
      <c r="G28" s="353"/>
      <c r="H28" s="353"/>
      <c r="I28" s="353"/>
      <c r="J28" s="353"/>
      <c r="K28" s="199"/>
      <c r="L28" s="354"/>
      <c r="M28" s="199"/>
      <c r="N28" s="199"/>
    </row>
    <row r="29" spans="1:15" s="153" customFormat="1" ht="17.5" customHeight="1">
      <c r="A29" s="163"/>
      <c r="B29" s="372" t="s">
        <v>145</v>
      </c>
      <c r="C29" s="370" t="s">
        <v>110</v>
      </c>
      <c r="D29" s="370"/>
      <c r="E29" s="370"/>
      <c r="F29" s="99"/>
      <c r="G29" s="368" t="s">
        <v>67</v>
      </c>
      <c r="H29" s="368"/>
      <c r="I29" s="368" t="s">
        <v>62</v>
      </c>
      <c r="J29" s="368"/>
      <c r="K29" s="99"/>
      <c r="L29" s="369" t="s">
        <v>53</v>
      </c>
      <c r="M29" s="369"/>
      <c r="N29" s="369"/>
    </row>
    <row r="30" spans="1:15" s="165" customFormat="1" ht="31">
      <c r="A30" s="164"/>
      <c r="B30" s="372"/>
      <c r="C30" s="185" t="s">
        <v>66</v>
      </c>
      <c r="D30" s="185" t="s">
        <v>58</v>
      </c>
      <c r="E30" s="185" t="s">
        <v>10</v>
      </c>
      <c r="F30" s="186"/>
      <c r="G30" s="185" t="s">
        <v>11</v>
      </c>
      <c r="H30" s="185" t="s">
        <v>12</v>
      </c>
      <c r="I30" s="185" t="s">
        <v>11</v>
      </c>
      <c r="J30" s="185" t="s">
        <v>12</v>
      </c>
      <c r="K30" s="186"/>
      <c r="L30" s="185" t="s">
        <v>66</v>
      </c>
      <c r="M30" s="185" t="s">
        <v>58</v>
      </c>
      <c r="N30" s="185" t="s">
        <v>10</v>
      </c>
    </row>
    <row r="31" spans="1:15" s="153" customFormat="1" ht="17.5" customHeight="1">
      <c r="A31" s="166"/>
      <c r="B31" s="137" t="s">
        <v>151</v>
      </c>
      <c r="C31" s="355">
        <v>-8583.4619999999995</v>
      </c>
      <c r="D31" s="356">
        <v>-33261.107000000004</v>
      </c>
      <c r="E31" s="188">
        <v>-0.74193697161071648</v>
      </c>
      <c r="F31" s="188">
        <v>0</v>
      </c>
      <c r="G31" s="356">
        <v>0</v>
      </c>
      <c r="H31" s="356">
        <v>3795.9580000000001</v>
      </c>
      <c r="I31" s="356">
        <v>0</v>
      </c>
      <c r="J31" s="356">
        <v>-2087.6640000000002</v>
      </c>
      <c r="K31" s="356">
        <v>0</v>
      </c>
      <c r="L31" s="356">
        <v>-12379.42</v>
      </c>
      <c r="M31" s="356">
        <v>-31173.443000000003</v>
      </c>
      <c r="N31" s="188">
        <v>-0.60288569985676599</v>
      </c>
    </row>
    <row r="32" spans="1:15" s="357" customFormat="1" ht="18.649999999999999" customHeight="1">
      <c r="A32" s="169"/>
      <c r="B32" s="137" t="s">
        <v>152</v>
      </c>
      <c r="C32" s="356">
        <v>5352.097609999998</v>
      </c>
      <c r="D32" s="356">
        <v>11538.191465</v>
      </c>
      <c r="E32" s="188">
        <v>-0.53614068320541619</v>
      </c>
      <c r="F32" s="188">
        <v>0</v>
      </c>
      <c r="G32" s="356">
        <v>0</v>
      </c>
      <c r="H32" s="356">
        <v>-2366.9164888783071</v>
      </c>
      <c r="I32" s="356">
        <v>0</v>
      </c>
      <c r="J32" s="356">
        <v>724.20520900244719</v>
      </c>
      <c r="K32" s="356">
        <v>0</v>
      </c>
      <c r="L32" s="356">
        <v>7719.014098878305</v>
      </c>
      <c r="M32" s="356">
        <v>10813.986255997552</v>
      </c>
      <c r="N32" s="191">
        <v>-0.28620085913302717</v>
      </c>
    </row>
    <row r="33" spans="1:14" s="153" customFormat="1" ht="16" customHeight="1">
      <c r="A33" s="136"/>
      <c r="B33" s="142" t="s">
        <v>153</v>
      </c>
      <c r="C33" s="171">
        <v>-3231.3643900000015</v>
      </c>
      <c r="D33" s="171">
        <v>-21722.915535000004</v>
      </c>
      <c r="E33" s="144">
        <v>-0.85124628483715181</v>
      </c>
      <c r="F33" s="145">
        <v>0</v>
      </c>
      <c r="G33" s="171">
        <v>0</v>
      </c>
      <c r="H33" s="171">
        <v>1429.041511121693</v>
      </c>
      <c r="I33" s="171">
        <v>0</v>
      </c>
      <c r="J33" s="171">
        <v>-1363.458790997553</v>
      </c>
      <c r="K33" s="172">
        <v>0</v>
      </c>
      <c r="L33" s="171">
        <v>-4660.405901121695</v>
      </c>
      <c r="M33" s="171">
        <v>-20359.456744002451</v>
      </c>
      <c r="N33" s="144">
        <v>-0.77109379883161311</v>
      </c>
    </row>
    <row r="34" spans="1:14" s="153" customFormat="1" ht="16" customHeight="1">
      <c r="A34" s="136"/>
      <c r="C34" s="173"/>
      <c r="D34" s="173"/>
      <c r="E34" s="174"/>
      <c r="F34" s="174"/>
      <c r="G34" s="173"/>
      <c r="H34" s="173"/>
      <c r="I34" s="173"/>
      <c r="J34" s="173"/>
      <c r="M34" s="175"/>
      <c r="N34" s="176"/>
    </row>
    <row r="35" spans="1:14" s="139" customFormat="1" ht="18" customHeight="1">
      <c r="A35" s="141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41"/>
    </row>
    <row r="36" spans="1:14" s="153" customFormat="1">
      <c r="A36" s="177"/>
      <c r="B36" s="178"/>
      <c r="C36" s="177"/>
      <c r="D36" s="177"/>
      <c r="E36" s="177"/>
      <c r="F36" s="179"/>
      <c r="G36" s="179"/>
      <c r="H36" s="179"/>
      <c r="I36" s="179"/>
      <c r="J36" s="179"/>
      <c r="K36" s="177"/>
      <c r="L36" s="177"/>
      <c r="M36" s="177"/>
    </row>
    <row r="37" spans="1:14">
      <c r="A37" s="180"/>
    </row>
    <row r="38" spans="1:14">
      <c r="A38" s="180"/>
    </row>
    <row r="39" spans="1:14">
      <c r="A39" s="180"/>
    </row>
    <row r="40" spans="1:14">
      <c r="A40" s="180"/>
    </row>
    <row r="41" spans="1:14">
      <c r="A41" s="180"/>
    </row>
    <row r="43" spans="1:14">
      <c r="A43" s="68"/>
      <c r="F43" s="179"/>
      <c r="G43" s="179"/>
      <c r="H43" s="179"/>
      <c r="I43" s="179"/>
      <c r="J43" s="179"/>
    </row>
    <row r="44" spans="1:14">
      <c r="A44" s="68"/>
    </row>
    <row r="45" spans="1:14">
      <c r="A45" s="68"/>
    </row>
    <row r="46" spans="1:14">
      <c r="A46" s="68"/>
    </row>
    <row r="47" spans="1:14">
      <c r="A47" s="68"/>
    </row>
    <row r="48" spans="1:14">
      <c r="A48" s="68"/>
    </row>
    <row r="49" spans="1:10">
      <c r="A49" s="177"/>
    </row>
    <row r="50" spans="1:10">
      <c r="A50" s="68"/>
    </row>
    <row r="51" spans="1:10">
      <c r="A51" s="177"/>
      <c r="F51" s="179"/>
      <c r="G51" s="179"/>
      <c r="H51" s="179"/>
      <c r="I51" s="179"/>
      <c r="J51" s="179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N93"/>
  <sheetViews>
    <sheetView showGridLines="0" zoomScaleNormal="100" workbookViewId="0">
      <selection activeCell="I15" sqref="I15"/>
    </sheetView>
  </sheetViews>
  <sheetFormatPr baseColWidth="10" defaultColWidth="11.453125" defaultRowHeight="14.5"/>
  <cols>
    <col min="1" max="1" width="3.54296875" style="130" customWidth="1"/>
    <col min="2" max="2" width="3.81640625" style="130" customWidth="1"/>
    <col min="3" max="3" width="21.54296875" style="130" customWidth="1"/>
    <col min="4" max="5" width="12.54296875" style="244" bestFit="1" customWidth="1"/>
    <col min="6" max="6" width="0.81640625" style="243" customWidth="1"/>
    <col min="7" max="7" width="9.26953125" style="244" bestFit="1" customWidth="1"/>
    <col min="8" max="8" width="9.54296875" style="244" bestFit="1" customWidth="1"/>
    <col min="9" max="9" width="0.81640625" style="243" customWidth="1"/>
    <col min="10" max="11" width="12.54296875" style="244" bestFit="1" customWidth="1"/>
    <col min="12" max="12" width="0.81640625" style="243" customWidth="1"/>
    <col min="13" max="14" width="9.26953125" style="244" bestFit="1" customWidth="1"/>
    <col min="15" max="15" width="3.453125" style="130" customWidth="1"/>
    <col min="16" max="16384" width="11.453125" style="130"/>
  </cols>
  <sheetData>
    <row r="1" spans="1:14" ht="5.15" customHeight="1">
      <c r="A1" s="223"/>
      <c r="B1" s="223"/>
      <c r="C1" s="223"/>
      <c r="D1" s="224"/>
      <c r="E1" s="224"/>
      <c r="F1" s="225"/>
      <c r="G1" s="224"/>
      <c r="H1" s="224"/>
      <c r="I1" s="225"/>
      <c r="J1" s="224"/>
      <c r="K1" s="224"/>
      <c r="L1" s="225"/>
      <c r="M1" s="224"/>
      <c r="N1" s="224"/>
    </row>
    <row r="2" spans="1:14" ht="23.5">
      <c r="A2" s="226"/>
      <c r="B2" s="226"/>
      <c r="C2" s="299" t="s">
        <v>156</v>
      </c>
      <c r="D2" s="227"/>
      <c r="E2" s="227"/>
      <c r="F2" s="228"/>
      <c r="G2" s="227"/>
      <c r="H2" s="227"/>
      <c r="I2" s="228"/>
      <c r="J2" s="227"/>
      <c r="K2" s="227"/>
      <c r="L2" s="228"/>
      <c r="M2" s="227"/>
      <c r="N2" s="227"/>
    </row>
    <row r="3" spans="1:14" ht="5.15" customHeight="1">
      <c r="A3" s="223"/>
      <c r="B3" s="223"/>
      <c r="C3" s="223"/>
      <c r="D3" s="224"/>
      <c r="E3" s="224"/>
      <c r="F3" s="225"/>
      <c r="G3" s="224"/>
      <c r="H3" s="224"/>
      <c r="I3" s="225"/>
      <c r="J3" s="224"/>
      <c r="K3" s="224"/>
      <c r="L3" s="225"/>
      <c r="M3" s="224"/>
      <c r="N3" s="224"/>
    </row>
    <row r="4" spans="1:14" s="229" customFormat="1" ht="17.149999999999999" customHeight="1">
      <c r="A4" s="377"/>
      <c r="B4" s="377"/>
      <c r="C4" s="378" t="s">
        <v>44</v>
      </c>
      <c r="D4" s="79" t="s">
        <v>85</v>
      </c>
      <c r="E4" s="79" t="s">
        <v>96</v>
      </c>
      <c r="F4" s="79"/>
      <c r="G4" s="379" t="s">
        <v>68</v>
      </c>
      <c r="H4" s="379"/>
      <c r="I4" s="79"/>
      <c r="J4" s="79" t="s">
        <v>66</v>
      </c>
      <c r="K4" s="79" t="s">
        <v>58</v>
      </c>
      <c r="L4" s="79"/>
      <c r="M4" s="379" t="s">
        <v>68</v>
      </c>
      <c r="N4" s="379"/>
    </row>
    <row r="5" spans="1:14" s="229" customFormat="1" ht="17.149999999999999" customHeight="1">
      <c r="A5" s="377"/>
      <c r="B5" s="377"/>
      <c r="C5" s="378"/>
      <c r="D5" s="375" t="s">
        <v>14</v>
      </c>
      <c r="E5" s="375"/>
      <c r="F5" s="79"/>
      <c r="G5" s="80" t="s">
        <v>10</v>
      </c>
      <c r="H5" s="80" t="s">
        <v>160</v>
      </c>
      <c r="I5" s="79"/>
      <c r="J5" s="375" t="s">
        <v>14</v>
      </c>
      <c r="K5" s="375"/>
      <c r="L5" s="79"/>
      <c r="M5" s="80" t="s">
        <v>10</v>
      </c>
      <c r="N5" s="80" t="s">
        <v>160</v>
      </c>
    </row>
    <row r="6" spans="1:14" s="49" customFormat="1" ht="16" customHeight="1">
      <c r="A6" s="230"/>
      <c r="B6" s="230"/>
      <c r="C6" s="81" t="s">
        <v>15</v>
      </c>
      <c r="D6" s="82">
        <v>1187591.304</v>
      </c>
      <c r="E6" s="82">
        <v>1113765.534</v>
      </c>
      <c r="F6" s="83"/>
      <c r="G6" s="83">
        <f>+D6/E6-1</f>
        <v>6.6284839803635087E-2</v>
      </c>
      <c r="H6" s="83">
        <v>6.6284839803635087E-2</v>
      </c>
      <c r="I6" s="83"/>
      <c r="J6" s="82">
        <v>2326339.4950000001</v>
      </c>
      <c r="K6" s="82">
        <v>2174202.0690000001</v>
      </c>
      <c r="L6" s="83"/>
      <c r="M6" s="83">
        <f>+J6/K6-1</f>
        <v>6.9973912806537752E-2</v>
      </c>
      <c r="N6" s="83">
        <v>6.9973912806537752E-2</v>
      </c>
    </row>
    <row r="7" spans="1:14" s="49" customFormat="1" ht="16" customHeight="1">
      <c r="A7" s="230"/>
      <c r="B7" s="230"/>
      <c r="C7" s="81" t="s">
        <v>16</v>
      </c>
      <c r="D7" s="82">
        <v>424653.20199999999</v>
      </c>
      <c r="E7" s="82">
        <v>401052.04200000002</v>
      </c>
      <c r="F7" s="83"/>
      <c r="G7" s="83">
        <f>+D7/E7-1</f>
        <v>5.8848123256781681E-2</v>
      </c>
      <c r="H7" s="83">
        <v>1.1815841472830173</v>
      </c>
      <c r="I7" s="83"/>
      <c r="J7" s="82">
        <v>859486.75300000003</v>
      </c>
      <c r="K7" s="82">
        <v>782649.98600000003</v>
      </c>
      <c r="L7" s="83"/>
      <c r="M7" s="83">
        <f>+J7/K7-1</f>
        <v>9.8175133679744286E-2</v>
      </c>
      <c r="N7" s="83">
        <v>1.1207389167191368</v>
      </c>
    </row>
    <row r="8" spans="1:14" s="49" customFormat="1" ht="16" customHeight="1">
      <c r="A8" s="230"/>
      <c r="B8" s="230"/>
      <c r="C8" s="81" t="s">
        <v>157</v>
      </c>
      <c r="D8" s="82">
        <v>398163.304</v>
      </c>
      <c r="E8" s="82" t="s">
        <v>72</v>
      </c>
      <c r="F8" s="83"/>
      <c r="G8" s="83" t="str">
        <f>+IFERROR(D8/E8-1,"N.A")</f>
        <v>N.A</v>
      </c>
      <c r="H8" s="83" t="s">
        <v>72</v>
      </c>
      <c r="I8" s="83"/>
      <c r="J8" s="82">
        <v>798221.04700000002</v>
      </c>
      <c r="K8" s="82" t="s">
        <v>72</v>
      </c>
      <c r="L8" s="83"/>
      <c r="M8" s="83" t="str">
        <f>+IFERROR(J8/K8-1,"N.A")</f>
        <v>N.A</v>
      </c>
      <c r="N8" s="83" t="s">
        <v>72</v>
      </c>
    </row>
    <row r="9" spans="1:14" s="49" customFormat="1" ht="16" customHeight="1">
      <c r="A9" s="230"/>
      <c r="B9" s="230"/>
      <c r="C9" s="81" t="s">
        <v>39</v>
      </c>
      <c r="D9" s="82">
        <v>402298.467</v>
      </c>
      <c r="E9" s="82">
        <v>375463.83100000001</v>
      </c>
      <c r="F9" s="83"/>
      <c r="G9" s="83">
        <f t="shared" ref="G9:G14" si="0">+D9/E9-1</f>
        <v>7.1470628551701942E-2</v>
      </c>
      <c r="H9" s="83">
        <v>0.13637981987001369</v>
      </c>
      <c r="I9" s="83"/>
      <c r="J9" s="82">
        <v>774673.68900000001</v>
      </c>
      <c r="K9" s="82">
        <v>680783.50699999998</v>
      </c>
      <c r="L9" s="83"/>
      <c r="M9" s="83">
        <f t="shared" ref="M9:M14" si="1">+J9/K9-1</f>
        <v>0.1379148892924047</v>
      </c>
      <c r="N9" s="83">
        <v>0.17018136419142227</v>
      </c>
    </row>
    <row r="10" spans="1:14" s="49" customFormat="1" ht="16" customHeight="1">
      <c r="A10" s="230"/>
      <c r="B10" s="230"/>
      <c r="C10" s="81" t="s">
        <v>40</v>
      </c>
      <c r="D10" s="82">
        <v>264405.66100000002</v>
      </c>
      <c r="E10" s="82">
        <v>266821.02299999999</v>
      </c>
      <c r="F10" s="83"/>
      <c r="G10" s="83">
        <f t="shared" si="0"/>
        <v>-9.0523676614491233E-3</v>
      </c>
      <c r="H10" s="83">
        <v>2.9215384539736711E-2</v>
      </c>
      <c r="I10" s="83"/>
      <c r="J10" s="82">
        <v>522265.5</v>
      </c>
      <c r="K10" s="82">
        <v>513688.65100000001</v>
      </c>
      <c r="L10" s="83"/>
      <c r="M10" s="83">
        <f t="shared" si="1"/>
        <v>1.669659040218896E-2</v>
      </c>
      <c r="N10" s="83">
        <v>3.6613037218466982E-2</v>
      </c>
    </row>
    <row r="11" spans="1:14" s="49" customFormat="1" ht="16" customHeight="1">
      <c r="A11" s="230"/>
      <c r="B11" s="230"/>
      <c r="C11" s="81" t="s">
        <v>19</v>
      </c>
      <c r="D11" s="82">
        <v>178180.57399999999</v>
      </c>
      <c r="E11" s="82">
        <v>218944.01699999999</v>
      </c>
      <c r="F11" s="83"/>
      <c r="G11" s="83">
        <f t="shared" si="0"/>
        <v>-0.18618203666191069</v>
      </c>
      <c r="H11" s="83">
        <v>-3.7694061784051325E-2</v>
      </c>
      <c r="I11" s="83"/>
      <c r="J11" s="82">
        <v>347390.57</v>
      </c>
      <c r="K11" s="82">
        <v>417570.46299999999</v>
      </c>
      <c r="L11" s="83"/>
      <c r="M11" s="83">
        <f t="shared" si="1"/>
        <v>-0.16806718678279686</v>
      </c>
      <c r="N11" s="83">
        <v>-4.3368010806699164E-3</v>
      </c>
    </row>
    <row r="12" spans="1:14" s="49" customFormat="1" ht="16" customHeight="1">
      <c r="A12" s="231"/>
      <c r="B12" s="231"/>
      <c r="C12" s="232" t="s">
        <v>113</v>
      </c>
      <c r="D12" s="233">
        <f>+SUM(D6:D11)</f>
        <v>2855292.5120000001</v>
      </c>
      <c r="E12" s="233">
        <f>+SUM(E6:E11)</f>
        <v>2376046.4469999997</v>
      </c>
      <c r="F12" s="84"/>
      <c r="G12" s="234">
        <f t="shared" si="0"/>
        <v>0.20169894641794461</v>
      </c>
      <c r="H12" s="234" t="s">
        <v>72</v>
      </c>
      <c r="I12" s="84"/>
      <c r="J12" s="233">
        <f>+SUM(J6:J11)</f>
        <v>5628377.0540000005</v>
      </c>
      <c r="K12" s="233">
        <f>+SUM(K6:K11)</f>
        <v>4568894.676</v>
      </c>
      <c r="L12" s="84"/>
      <c r="M12" s="234">
        <f t="shared" si="1"/>
        <v>0.2318903045774654</v>
      </c>
      <c r="N12" s="234" t="s">
        <v>72</v>
      </c>
    </row>
    <row r="13" spans="1:14" s="49" customFormat="1" ht="16" customHeight="1">
      <c r="A13" s="230"/>
      <c r="B13" s="230"/>
      <c r="C13" s="81" t="s">
        <v>15</v>
      </c>
      <c r="D13" s="82">
        <v>323728.86200000002</v>
      </c>
      <c r="E13" s="82">
        <v>304871.11099999998</v>
      </c>
      <c r="F13" s="83"/>
      <c r="G13" s="83">
        <f t="shared" si="0"/>
        <v>6.1854830843582453E-2</v>
      </c>
      <c r="H13" s="83">
        <v>6.1854830843582453E-2</v>
      </c>
      <c r="I13" s="83"/>
      <c r="J13" s="82">
        <v>632299.55700000003</v>
      </c>
      <c r="K13" s="82">
        <v>599481.57799999998</v>
      </c>
      <c r="L13" s="83"/>
      <c r="M13" s="83">
        <f t="shared" si="1"/>
        <v>5.4743932431565057E-2</v>
      </c>
      <c r="N13" s="83">
        <v>5.4743932431565057E-2</v>
      </c>
    </row>
    <row r="14" spans="1:14" s="49" customFormat="1" ht="16" customHeight="1">
      <c r="A14" s="230"/>
      <c r="B14" s="230"/>
      <c r="C14" s="81" t="s">
        <v>16</v>
      </c>
      <c r="D14" s="82">
        <v>136784.758</v>
      </c>
      <c r="E14" s="82">
        <v>121463.03999999999</v>
      </c>
      <c r="F14" s="83"/>
      <c r="G14" s="83">
        <f t="shared" si="0"/>
        <v>0.12614304730064396</v>
      </c>
      <c r="H14" s="83">
        <v>1.3239275174499561</v>
      </c>
      <c r="I14" s="83"/>
      <c r="J14" s="82">
        <v>271674.35600000003</v>
      </c>
      <c r="K14" s="82">
        <v>238037.90100000001</v>
      </c>
      <c r="L14" s="83"/>
      <c r="M14" s="83">
        <f t="shared" si="1"/>
        <v>0.14130713999196298</v>
      </c>
      <c r="N14" s="83">
        <v>1.2115626944156332</v>
      </c>
    </row>
    <row r="15" spans="1:14" s="49" customFormat="1" ht="16" customHeight="1">
      <c r="A15" s="230"/>
      <c r="B15" s="230"/>
      <c r="C15" s="81" t="s">
        <v>157</v>
      </c>
      <c r="D15" s="82">
        <v>147358.859</v>
      </c>
      <c r="E15" s="82" t="s">
        <v>72</v>
      </c>
      <c r="F15" s="83"/>
      <c r="G15" s="83" t="str">
        <f>+IFERROR(D15/E15-1,"N.A")</f>
        <v>N.A</v>
      </c>
      <c r="H15" s="217" t="s">
        <v>72</v>
      </c>
      <c r="I15" s="83"/>
      <c r="J15" s="82">
        <v>293452.68200000003</v>
      </c>
      <c r="K15" s="82" t="s">
        <v>72</v>
      </c>
      <c r="L15" s="83"/>
      <c r="M15" s="83" t="str">
        <f>+IFERROR(J15/K15-1,"N.A")</f>
        <v>N.A</v>
      </c>
      <c r="N15" s="217" t="s">
        <v>72</v>
      </c>
    </row>
    <row r="16" spans="1:14" s="49" customFormat="1" ht="16" customHeight="1">
      <c r="A16" s="230"/>
      <c r="B16" s="230"/>
      <c r="C16" s="81" t="s">
        <v>39</v>
      </c>
      <c r="D16" s="82">
        <v>84659.038</v>
      </c>
      <c r="E16" s="82">
        <v>82071.164000000004</v>
      </c>
      <c r="F16" s="83"/>
      <c r="G16" s="83">
        <f t="shared" ref="G16:G22" si="2">+D16/E16-1</f>
        <v>3.1532073798782756E-2</v>
      </c>
      <c r="H16" s="83">
        <v>9.3864436977701082E-2</v>
      </c>
      <c r="I16" s="83"/>
      <c r="J16" s="82">
        <v>161929.22699999996</v>
      </c>
      <c r="K16" s="82">
        <v>148385.40799999994</v>
      </c>
      <c r="L16" s="83"/>
      <c r="M16" s="83">
        <f t="shared" ref="M16:M22" si="3">+J16/K16-1</f>
        <v>9.1274601610422668E-2</v>
      </c>
      <c r="N16" s="83">
        <v>0.12287483733787075</v>
      </c>
    </row>
    <row r="17" spans="1:14" s="49" customFormat="1" ht="16" customHeight="1">
      <c r="A17" s="230"/>
      <c r="B17" s="230"/>
      <c r="C17" s="81" t="s">
        <v>40</v>
      </c>
      <c r="D17" s="82">
        <v>63517.917999999998</v>
      </c>
      <c r="E17" s="82">
        <v>63716.964999999997</v>
      </c>
      <c r="F17" s="83"/>
      <c r="G17" s="83">
        <f t="shared" si="2"/>
        <v>-3.1239246878754789E-3</v>
      </c>
      <c r="H17" s="83">
        <v>3.5291829791522122E-2</v>
      </c>
      <c r="I17" s="83"/>
      <c r="J17" s="82">
        <v>124771.14799999999</v>
      </c>
      <c r="K17" s="82">
        <v>120596.14500000002</v>
      </c>
      <c r="L17" s="83"/>
      <c r="M17" s="83">
        <f t="shared" si="3"/>
        <v>3.4619705298208014E-2</v>
      </c>
      <c r="N17" s="83">
        <v>5.5262796078993759E-2</v>
      </c>
    </row>
    <row r="18" spans="1:14" s="49" customFormat="1" ht="16" customHeight="1">
      <c r="A18" s="230"/>
      <c r="B18" s="230"/>
      <c r="C18" s="81" t="s">
        <v>19</v>
      </c>
      <c r="D18" s="82">
        <v>38171.408000000003</v>
      </c>
      <c r="E18" s="82">
        <v>44527.966999999997</v>
      </c>
      <c r="F18" s="83"/>
      <c r="G18" s="83">
        <f t="shared" si="2"/>
        <v>-0.14275430540091794</v>
      </c>
      <c r="H18" s="83">
        <v>1.4322255846922261E-2</v>
      </c>
      <c r="I18" s="83"/>
      <c r="J18" s="82">
        <v>75353.832999999984</v>
      </c>
      <c r="K18" s="82">
        <v>88049.978000000003</v>
      </c>
      <c r="L18" s="83"/>
      <c r="M18" s="83">
        <f t="shared" si="3"/>
        <v>-0.14419248350067748</v>
      </c>
      <c r="N18" s="83">
        <v>2.4617584798070302E-2</v>
      </c>
    </row>
    <row r="19" spans="1:14" s="49" customFormat="1" ht="16" customHeight="1">
      <c r="A19" s="235"/>
      <c r="B19" s="235"/>
      <c r="C19" s="232" t="s">
        <v>114</v>
      </c>
      <c r="D19" s="236">
        <f>+SUM(D13:D18)</f>
        <v>794220.84299999999</v>
      </c>
      <c r="E19" s="236">
        <f>+SUM(E13:E18)</f>
        <v>616650.24699999986</v>
      </c>
      <c r="F19" s="84"/>
      <c r="G19" s="237">
        <f t="shared" si="2"/>
        <v>0.28795998520049282</v>
      </c>
      <c r="H19" s="237" t="s">
        <v>72</v>
      </c>
      <c r="I19" s="84"/>
      <c r="J19" s="236">
        <f>+SUM(J13:J18)</f>
        <v>1559480.8030000003</v>
      </c>
      <c r="K19" s="236">
        <f>+SUM(K13:K18)</f>
        <v>1194551.0100000002</v>
      </c>
      <c r="L19" s="84"/>
      <c r="M19" s="237">
        <f t="shared" si="3"/>
        <v>0.30549536180962256</v>
      </c>
      <c r="N19" s="237" t="s">
        <v>72</v>
      </c>
    </row>
    <row r="20" spans="1:14" s="49" customFormat="1" ht="16" customHeight="1">
      <c r="A20" s="231"/>
      <c r="B20" s="231"/>
      <c r="C20" s="232" t="s">
        <v>116</v>
      </c>
      <c r="D20" s="236">
        <v>-583394.19299999997</v>
      </c>
      <c r="E20" s="236">
        <v>-422279.15399999998</v>
      </c>
      <c r="F20" s="84"/>
      <c r="G20" s="237">
        <f t="shared" si="2"/>
        <v>0.3815368044428733</v>
      </c>
      <c r="H20" s="237" t="s">
        <v>72</v>
      </c>
      <c r="I20" s="84"/>
      <c r="J20" s="236">
        <v>-1134299.584</v>
      </c>
      <c r="K20" s="236">
        <v>-811010.40800000005</v>
      </c>
      <c r="L20" s="84"/>
      <c r="M20" s="237">
        <f t="shared" si="3"/>
        <v>0.39862518755739562</v>
      </c>
      <c r="N20" s="237" t="s">
        <v>72</v>
      </c>
    </row>
    <row r="21" spans="1:14" s="49" customFormat="1" ht="16" customHeight="1">
      <c r="A21" s="231"/>
      <c r="B21" s="231"/>
      <c r="C21" s="238" t="s">
        <v>158</v>
      </c>
      <c r="D21" s="239">
        <v>213561.27100000001</v>
      </c>
      <c r="E21" s="239">
        <v>197316.77100000001</v>
      </c>
      <c r="F21" s="84"/>
      <c r="G21" s="240">
        <f t="shared" si="2"/>
        <v>8.2327011118583426E-2</v>
      </c>
      <c r="H21" s="237" t="s">
        <v>72</v>
      </c>
      <c r="I21" s="84"/>
      <c r="J21" s="239">
        <v>430404.83499999996</v>
      </c>
      <c r="K21" s="239">
        <v>389509.43800000002</v>
      </c>
      <c r="L21" s="84"/>
      <c r="M21" s="240">
        <f t="shared" si="3"/>
        <v>0.10499205670081846</v>
      </c>
      <c r="N21" s="237" t="s">
        <v>72</v>
      </c>
    </row>
    <row r="22" spans="1:14" s="49" customFormat="1" ht="16" customHeight="1">
      <c r="A22" s="231"/>
      <c r="B22" s="231"/>
      <c r="C22" s="335" t="s">
        <v>95</v>
      </c>
      <c r="D22" s="334">
        <v>289717.60099999997</v>
      </c>
      <c r="E22" s="334">
        <v>241805.05200000003</v>
      </c>
      <c r="F22" s="336"/>
      <c r="G22" s="337">
        <f t="shared" si="2"/>
        <v>0.19814535967594238</v>
      </c>
      <c r="H22" s="337" t="s">
        <v>72</v>
      </c>
      <c r="I22" s="336"/>
      <c r="J22" s="334">
        <v>577339.20899999992</v>
      </c>
      <c r="K22" s="334">
        <v>480132.58199999994</v>
      </c>
      <c r="L22" s="336"/>
      <c r="M22" s="337">
        <f t="shared" si="3"/>
        <v>0.20245788485148042</v>
      </c>
      <c r="N22" s="337" t="s">
        <v>72</v>
      </c>
    </row>
    <row r="23" spans="1:14" s="49" customFormat="1" ht="16" customHeight="1" thickBot="1">
      <c r="A23" s="230"/>
      <c r="B23" s="230"/>
      <c r="C23" s="338" t="s">
        <v>159</v>
      </c>
      <c r="D23" s="339">
        <f>+D22/D12</f>
        <v>0.10146687240708176</v>
      </c>
      <c r="E23" s="339">
        <f>+E22/E12</f>
        <v>0.10176781363230651</v>
      </c>
      <c r="F23" s="340"/>
      <c r="G23" s="376" t="str">
        <f>+CONCATENATE(ROUND((D23-E23)*10000,0)," ", "bps")</f>
        <v>-3 bps</v>
      </c>
      <c r="H23" s="376"/>
      <c r="I23" s="340"/>
      <c r="J23" s="339">
        <f>+J22/J12</f>
        <v>0.10257649824467496</v>
      </c>
      <c r="K23" s="339">
        <f>+K22/K12</f>
        <v>0.10508725108549645</v>
      </c>
      <c r="L23" s="340"/>
      <c r="M23" s="376" t="str">
        <f>+CONCATENATE(ROUND((J23-K23)*10000,0)," ", "bps")</f>
        <v>-25 bps</v>
      </c>
      <c r="N23" s="376"/>
    </row>
    <row r="24" spans="1:14" s="49" customFormat="1" ht="16" customHeight="1">
      <c r="A24" s="230"/>
      <c r="B24" s="230"/>
      <c r="C24" s="208"/>
      <c r="D24" s="209"/>
      <c r="E24" s="209"/>
      <c r="F24" s="90"/>
      <c r="G24" s="209"/>
      <c r="H24" s="209"/>
      <c r="I24" s="90"/>
      <c r="J24" s="209"/>
      <c r="K24" s="209"/>
      <c r="L24" s="90"/>
      <c r="M24" s="209"/>
      <c r="N24" s="209"/>
    </row>
    <row r="25" spans="1:14" s="49" customFormat="1" ht="16" customHeight="1">
      <c r="A25" s="230"/>
      <c r="B25" s="230"/>
      <c r="C25" s="208"/>
      <c r="D25" s="94"/>
      <c r="E25" s="94"/>
      <c r="F25" s="94"/>
      <c r="G25" s="94"/>
      <c r="H25" s="94"/>
      <c r="I25" s="94"/>
      <c r="J25" s="94"/>
      <c r="K25" s="94"/>
      <c r="L25" s="90"/>
      <c r="M25" s="209"/>
      <c r="N25" s="209"/>
    </row>
    <row r="26" spans="1:14" s="210" customFormat="1">
      <c r="A26" s="181"/>
      <c r="B26" s="181"/>
      <c r="D26" s="211"/>
      <c r="E26" s="211"/>
      <c r="F26" s="212"/>
      <c r="G26" s="213"/>
      <c r="H26" s="213"/>
      <c r="I26" s="212"/>
      <c r="J26" s="211"/>
      <c r="K26" s="211"/>
      <c r="L26" s="212"/>
      <c r="M26" s="213"/>
      <c r="N26" s="213"/>
    </row>
    <row r="27" spans="1:14" s="241" customFormat="1" ht="17.149999999999999" customHeight="1">
      <c r="A27" s="377"/>
      <c r="B27" s="377"/>
      <c r="C27" s="378" t="s">
        <v>98</v>
      </c>
      <c r="D27" s="79" t="str">
        <f>D4</f>
        <v>2Q23</v>
      </c>
      <c r="E27" s="79" t="str">
        <f t="shared" ref="E27" si="4">E4</f>
        <v>2Q22</v>
      </c>
      <c r="F27" s="79"/>
      <c r="G27" s="379" t="str">
        <f>G4</f>
        <v>Var. vs 2022</v>
      </c>
      <c r="H27" s="379"/>
      <c r="I27" s="79"/>
      <c r="J27" s="79" t="str">
        <f>J4</f>
        <v>6M23</v>
      </c>
      <c r="K27" s="79" t="str">
        <f t="shared" ref="K27" si="5">K4</f>
        <v>6M22</v>
      </c>
      <c r="L27" s="79"/>
      <c r="M27" s="379" t="str">
        <f>M4</f>
        <v>Var. vs 2022</v>
      </c>
      <c r="N27" s="379"/>
    </row>
    <row r="28" spans="1:14" s="49" customFormat="1" ht="16.5" customHeight="1">
      <c r="A28" s="377"/>
      <c r="B28" s="377"/>
      <c r="C28" s="378"/>
      <c r="D28" s="375" t="s">
        <v>14</v>
      </c>
      <c r="E28" s="375"/>
      <c r="F28" s="79"/>
      <c r="G28" s="80" t="s">
        <v>10</v>
      </c>
      <c r="H28" s="80" t="s">
        <v>160</v>
      </c>
      <c r="I28" s="79"/>
      <c r="J28" s="375" t="s">
        <v>14</v>
      </c>
      <c r="K28" s="375"/>
      <c r="L28" s="79"/>
      <c r="M28" s="80" t="s">
        <v>10</v>
      </c>
      <c r="N28" s="80" t="s">
        <v>160</v>
      </c>
    </row>
    <row r="29" spans="1:14" s="49" customFormat="1" ht="16" customHeight="1">
      <c r="A29" s="230"/>
      <c r="B29" s="230"/>
      <c r="C29" s="81" t="s">
        <v>15</v>
      </c>
      <c r="D29" s="82">
        <v>191656.967</v>
      </c>
      <c r="E29" s="82">
        <v>206598.495</v>
      </c>
      <c r="F29" s="83"/>
      <c r="G29" s="83">
        <f t="shared" ref="G29:G39" si="6">+D29/E29-1</f>
        <v>-7.232157233284775E-2</v>
      </c>
      <c r="H29" s="83">
        <v>-7.232157233284775E-2</v>
      </c>
      <c r="I29" s="83"/>
      <c r="J29" s="82">
        <v>393726.83600000001</v>
      </c>
      <c r="K29" s="82">
        <v>435268.77399999998</v>
      </c>
      <c r="L29" s="83"/>
      <c r="M29" s="83">
        <f t="shared" ref="M29:M39" si="7">+J29/K29-1</f>
        <v>-9.5439738574033317E-2</v>
      </c>
      <c r="N29" s="83">
        <v>-9.5439738574033317E-2</v>
      </c>
    </row>
    <row r="30" spans="1:14" s="49" customFormat="1" ht="16" customHeight="1">
      <c r="A30" s="230"/>
      <c r="B30" s="230"/>
      <c r="C30" s="81" t="s">
        <v>16</v>
      </c>
      <c r="D30" s="82">
        <v>175934.266</v>
      </c>
      <c r="E30" s="82">
        <v>183410.774</v>
      </c>
      <c r="F30" s="83"/>
      <c r="G30" s="83">
        <f t="shared" si="6"/>
        <v>-4.0763733977808747E-2</v>
      </c>
      <c r="H30" s="83">
        <v>0.97534172010649223</v>
      </c>
      <c r="I30" s="83"/>
      <c r="J30" s="82">
        <v>363583.69099999999</v>
      </c>
      <c r="K30" s="82">
        <v>362043.11300000001</v>
      </c>
      <c r="L30" s="83"/>
      <c r="M30" s="83">
        <f t="shared" si="7"/>
        <v>4.2552335472818559E-3</v>
      </c>
      <c r="N30" s="83">
        <v>0.93357022241666554</v>
      </c>
    </row>
    <row r="31" spans="1:14" s="49" customFormat="1" ht="16" customHeight="1">
      <c r="A31" s="230"/>
      <c r="B31" s="230"/>
      <c r="C31" s="81" t="s">
        <v>19</v>
      </c>
      <c r="D31" s="82">
        <v>16013.994000000001</v>
      </c>
      <c r="E31" s="82">
        <v>25322.626</v>
      </c>
      <c r="F31" s="83"/>
      <c r="G31" s="83">
        <f t="shared" si="6"/>
        <v>-0.36760136962098633</v>
      </c>
      <c r="H31" s="83">
        <v>-0.25228910505019253</v>
      </c>
      <c r="I31" s="83"/>
      <c r="J31" s="82">
        <v>32260.059000000001</v>
      </c>
      <c r="K31" s="82">
        <v>50181.457999999999</v>
      </c>
      <c r="L31" s="83"/>
      <c r="M31" s="83">
        <f t="shared" si="7"/>
        <v>-0.35713189122563949</v>
      </c>
      <c r="N31" s="83">
        <v>-0.23058845979533804</v>
      </c>
    </row>
    <row r="32" spans="1:14" s="49" customFormat="1" ht="16" customHeight="1">
      <c r="A32" s="231"/>
      <c r="B32" s="231"/>
      <c r="C32" s="85" t="s">
        <v>113</v>
      </c>
      <c r="D32" s="86">
        <f>+SUM(D29:D31)</f>
        <v>383605.22700000001</v>
      </c>
      <c r="E32" s="86">
        <f>+SUM(E29:E31)</f>
        <v>415331.89499999996</v>
      </c>
      <c r="F32" s="84"/>
      <c r="G32" s="87">
        <f t="shared" si="6"/>
        <v>-7.6388710768288015E-2</v>
      </c>
      <c r="H32" s="87" t="s">
        <v>72</v>
      </c>
      <c r="I32" s="84"/>
      <c r="J32" s="86">
        <f>+SUM(J29:J31)</f>
        <v>789570.58600000001</v>
      </c>
      <c r="K32" s="86">
        <f>+SUM(K29:K31)</f>
        <v>847493.34499999997</v>
      </c>
      <c r="L32" s="84"/>
      <c r="M32" s="87">
        <f t="shared" si="7"/>
        <v>-6.8345975035355555E-2</v>
      </c>
      <c r="N32" s="87" t="s">
        <v>72</v>
      </c>
    </row>
    <row r="33" spans="1:14" s="49" customFormat="1" ht="16" customHeight="1">
      <c r="A33" s="230"/>
      <c r="B33" s="230"/>
      <c r="C33" s="81" t="s">
        <v>15</v>
      </c>
      <c r="D33" s="82">
        <v>51185.336000000003</v>
      </c>
      <c r="E33" s="82">
        <v>52845.421999999999</v>
      </c>
      <c r="F33" s="83"/>
      <c r="G33" s="83">
        <f t="shared" si="6"/>
        <v>-3.1413998359214435E-2</v>
      </c>
      <c r="H33" s="83">
        <v>-3.1413998359214435E-2</v>
      </c>
      <c r="I33" s="83"/>
      <c r="J33" s="82">
        <v>107335.705</v>
      </c>
      <c r="K33" s="82">
        <v>122338.69500000001</v>
      </c>
      <c r="L33" s="83"/>
      <c r="M33" s="83">
        <f t="shared" si="7"/>
        <v>-0.12263487034907483</v>
      </c>
      <c r="N33" s="83">
        <v>-0.12263487034907483</v>
      </c>
    </row>
    <row r="34" spans="1:14" s="49" customFormat="1" ht="16" customHeight="1">
      <c r="A34" s="230"/>
      <c r="B34" s="230"/>
      <c r="C34" s="81" t="s">
        <v>16</v>
      </c>
      <c r="D34" s="82">
        <v>85424.55</v>
      </c>
      <c r="E34" s="82">
        <v>78886.107999999993</v>
      </c>
      <c r="F34" s="83"/>
      <c r="G34" s="83">
        <f t="shared" si="6"/>
        <v>8.2884580894775572E-2</v>
      </c>
      <c r="H34" s="83">
        <v>1.2323439809438828</v>
      </c>
      <c r="I34" s="83"/>
      <c r="J34" s="82">
        <v>173849.231</v>
      </c>
      <c r="K34" s="82">
        <v>157475.41899999999</v>
      </c>
      <c r="L34" s="83"/>
      <c r="M34" s="83">
        <f t="shared" si="7"/>
        <v>0.10397693877544145</v>
      </c>
      <c r="N34" s="83">
        <v>1.1290729733987366</v>
      </c>
    </row>
    <row r="35" spans="1:14" s="49" customFormat="1" ht="16" customHeight="1">
      <c r="A35" s="230"/>
      <c r="B35" s="230"/>
      <c r="C35" s="81" t="s">
        <v>19</v>
      </c>
      <c r="D35" s="82">
        <v>3219.9780000000001</v>
      </c>
      <c r="E35" s="82">
        <v>4831.7030000000004</v>
      </c>
      <c r="F35" s="83"/>
      <c r="G35" s="83">
        <f t="shared" si="6"/>
        <v>-0.3335728624048292</v>
      </c>
      <c r="H35" s="83">
        <v>-0.21380209287025476</v>
      </c>
      <c r="I35" s="83"/>
      <c r="J35" s="82">
        <v>6867.5410000000011</v>
      </c>
      <c r="K35" s="82">
        <v>9520.8289999999979</v>
      </c>
      <c r="L35" s="83"/>
      <c r="M35" s="83">
        <f t="shared" si="7"/>
        <v>-0.27868245506772549</v>
      </c>
      <c r="N35" s="83">
        <v>-0.13686898139056103</v>
      </c>
    </row>
    <row r="36" spans="1:14" s="49" customFormat="1" ht="16" customHeight="1">
      <c r="A36" s="231"/>
      <c r="B36" s="231"/>
      <c r="C36" s="85" t="s">
        <v>114</v>
      </c>
      <c r="D36" s="86">
        <f>+SUM(D33:D35)</f>
        <v>139829.864</v>
      </c>
      <c r="E36" s="86">
        <f>+SUM(E33:E35)</f>
        <v>136563.23300000001</v>
      </c>
      <c r="F36" s="84"/>
      <c r="G36" s="87">
        <f t="shared" si="6"/>
        <v>2.3920281676401034E-2</v>
      </c>
      <c r="H36" s="87" t="s">
        <v>72</v>
      </c>
      <c r="I36" s="84"/>
      <c r="J36" s="86">
        <f>+SUM(J33:J35)</f>
        <v>288052.47700000001</v>
      </c>
      <c r="K36" s="86">
        <f>+SUM(K33:K35)</f>
        <v>289334.94299999997</v>
      </c>
      <c r="L36" s="84"/>
      <c r="M36" s="87">
        <f t="shared" si="7"/>
        <v>-4.432461515717967E-3</v>
      </c>
      <c r="N36" s="87" t="s">
        <v>72</v>
      </c>
    </row>
    <row r="37" spans="1:14" s="49" customFormat="1" ht="16" customHeight="1">
      <c r="A37" s="231"/>
      <c r="B37" s="231"/>
      <c r="C37" s="85" t="s">
        <v>116</v>
      </c>
      <c r="D37" s="86">
        <v>-98022.747000000003</v>
      </c>
      <c r="E37" s="86">
        <v>-95156.323000000004</v>
      </c>
      <c r="F37" s="84"/>
      <c r="G37" s="87">
        <f t="shared" si="6"/>
        <v>3.0123316135281852E-2</v>
      </c>
      <c r="H37" s="87" t="s">
        <v>72</v>
      </c>
      <c r="I37" s="84"/>
      <c r="J37" s="86">
        <v>-185839.85499999998</v>
      </c>
      <c r="K37" s="86">
        <v>-176464.21099999998</v>
      </c>
      <c r="L37" s="84"/>
      <c r="M37" s="87">
        <f t="shared" si="7"/>
        <v>5.3130569348138312E-2</v>
      </c>
      <c r="N37" s="87" t="s">
        <v>72</v>
      </c>
    </row>
    <row r="38" spans="1:14" s="49" customFormat="1" ht="16" customHeight="1">
      <c r="A38" s="231"/>
      <c r="B38" s="231"/>
      <c r="C38" s="85" t="s">
        <v>158</v>
      </c>
      <c r="D38" s="86">
        <v>41831.201999999997</v>
      </c>
      <c r="E38" s="86">
        <v>41617.430999999997</v>
      </c>
      <c r="F38" s="84"/>
      <c r="G38" s="87">
        <f t="shared" si="6"/>
        <v>5.1365736630883951E-3</v>
      </c>
      <c r="H38" s="87" t="s">
        <v>72</v>
      </c>
      <c r="I38" s="84"/>
      <c r="J38" s="86">
        <v>102267.205</v>
      </c>
      <c r="K38" s="86">
        <v>113386.79900000001</v>
      </c>
      <c r="L38" s="84"/>
      <c r="M38" s="87">
        <f t="shared" si="7"/>
        <v>-9.8067800644059178E-2</v>
      </c>
      <c r="N38" s="87" t="s">
        <v>72</v>
      </c>
    </row>
    <row r="39" spans="1:14" s="49" customFormat="1" ht="16" customHeight="1">
      <c r="A39" s="231"/>
      <c r="B39" s="231"/>
      <c r="C39" s="88" t="s">
        <v>95</v>
      </c>
      <c r="D39" s="89">
        <v>47701.934000000001</v>
      </c>
      <c r="E39" s="89">
        <v>47832.866999999998</v>
      </c>
      <c r="F39" s="90"/>
      <c r="G39" s="91">
        <f t="shared" si="6"/>
        <v>-2.7373019476335525E-3</v>
      </c>
      <c r="H39" s="91" t="s">
        <v>72</v>
      </c>
      <c r="I39" s="90"/>
      <c r="J39" s="89">
        <v>113510.05799999999</v>
      </c>
      <c r="K39" s="89">
        <v>125610.21399999999</v>
      </c>
      <c r="L39" s="90"/>
      <c r="M39" s="91">
        <f t="shared" si="7"/>
        <v>-9.6330987860589135E-2</v>
      </c>
      <c r="N39" s="91" t="s">
        <v>72</v>
      </c>
    </row>
    <row r="40" spans="1:14" s="49" customFormat="1" ht="16" customHeight="1" thickBot="1">
      <c r="A40" s="230"/>
      <c r="B40" s="230"/>
      <c r="C40" s="92" t="s">
        <v>159</v>
      </c>
      <c r="D40" s="93">
        <f>+D39/D32</f>
        <v>0.12435162673109248</v>
      </c>
      <c r="E40" s="93">
        <f>+E39/E32</f>
        <v>0.11516781536847778</v>
      </c>
      <c r="F40" s="90"/>
      <c r="G40" s="380" t="str">
        <f>+CONCATENATE(ROUND((D40-E40)*10000,0)," ", "bps")</f>
        <v>92 bps</v>
      </c>
      <c r="H40" s="380"/>
      <c r="I40" s="90"/>
      <c r="J40" s="93">
        <f>+J39/J32</f>
        <v>0.14376176115557576</v>
      </c>
      <c r="K40" s="93">
        <f>+K39/K32</f>
        <v>0.14821380573790818</v>
      </c>
      <c r="L40" s="90"/>
      <c r="M40" s="380" t="str">
        <f>+CONCATENATE(ROUND((J40-K40)*10000,0)," ", "bps")</f>
        <v>-45 bps</v>
      </c>
      <c r="N40" s="380"/>
    </row>
    <row r="41" spans="1:14" s="49" customFormat="1" ht="16" customHeight="1">
      <c r="A41" s="230"/>
      <c r="B41" s="230"/>
      <c r="C41" s="208"/>
      <c r="D41" s="209"/>
      <c r="E41" s="209"/>
      <c r="F41" s="90"/>
      <c r="G41" s="209"/>
      <c r="H41" s="209"/>
      <c r="I41" s="90"/>
      <c r="J41" s="209"/>
      <c r="K41" s="209"/>
      <c r="L41" s="90"/>
      <c r="M41" s="209"/>
      <c r="N41" s="209"/>
    </row>
    <row r="42" spans="1:14" s="49" customFormat="1" ht="16" customHeight="1">
      <c r="A42" s="230"/>
      <c r="B42" s="230"/>
      <c r="C42" s="208"/>
      <c r="D42" s="209"/>
      <c r="E42" s="209"/>
      <c r="F42" s="90"/>
      <c r="G42" s="209"/>
      <c r="H42" s="209"/>
      <c r="I42" s="90"/>
      <c r="J42" s="209"/>
      <c r="K42" s="209"/>
      <c r="L42" s="90"/>
      <c r="M42" s="209"/>
      <c r="N42" s="209"/>
    </row>
    <row r="43" spans="1:14">
      <c r="A43" s="181"/>
      <c r="B43" s="181"/>
      <c r="C43" s="210"/>
      <c r="D43" s="211"/>
      <c r="E43" s="211"/>
      <c r="F43" s="212"/>
      <c r="G43" s="213"/>
      <c r="H43" s="213"/>
      <c r="I43" s="212"/>
      <c r="J43" s="211"/>
      <c r="K43" s="211"/>
      <c r="L43" s="212"/>
      <c r="M43" s="213"/>
      <c r="N43" s="213"/>
    </row>
    <row r="44" spans="1:14" s="241" customFormat="1" ht="17.149999999999999" customHeight="1">
      <c r="A44" s="377"/>
      <c r="B44" s="377"/>
      <c r="C44" s="378" t="s">
        <v>99</v>
      </c>
      <c r="D44" s="79" t="str">
        <f>D27</f>
        <v>2Q23</v>
      </c>
      <c r="E44" s="79" t="str">
        <f t="shared" ref="E44" si="8">E27</f>
        <v>2Q22</v>
      </c>
      <c r="F44" s="79"/>
      <c r="G44" s="379" t="str">
        <f>+G27</f>
        <v>Var. vs 2022</v>
      </c>
      <c r="H44" s="379"/>
      <c r="I44" s="79"/>
      <c r="J44" s="79" t="str">
        <f t="shared" ref="J44:K44" si="9">J27</f>
        <v>6M23</v>
      </c>
      <c r="K44" s="79" t="str">
        <f t="shared" si="9"/>
        <v>6M22</v>
      </c>
      <c r="L44" s="79"/>
      <c r="M44" s="379" t="str">
        <f>M27</f>
        <v>Var. vs 2022</v>
      </c>
      <c r="N44" s="379"/>
    </row>
    <row r="45" spans="1:14" s="49" customFormat="1" ht="17.149999999999999" customHeight="1">
      <c r="A45" s="377"/>
      <c r="B45" s="377"/>
      <c r="C45" s="378"/>
      <c r="D45" s="375" t="s">
        <v>14</v>
      </c>
      <c r="E45" s="375"/>
      <c r="F45" s="79"/>
      <c r="G45" s="80" t="s">
        <v>10</v>
      </c>
      <c r="H45" s="80" t="s">
        <v>160</v>
      </c>
      <c r="I45" s="79"/>
      <c r="J45" s="375" t="s">
        <v>14</v>
      </c>
      <c r="K45" s="375"/>
      <c r="L45" s="79"/>
      <c r="M45" s="80" t="s">
        <v>10</v>
      </c>
      <c r="N45" s="80" t="s">
        <v>160</v>
      </c>
    </row>
    <row r="46" spans="1:14" s="49" customFormat="1" ht="16" customHeight="1">
      <c r="A46" s="231"/>
      <c r="B46" s="231"/>
      <c r="C46" s="85" t="s">
        <v>113</v>
      </c>
      <c r="D46" s="214">
        <v>258387.459</v>
      </c>
      <c r="E46" s="214">
        <v>307651.07199999999</v>
      </c>
      <c r="F46" s="215"/>
      <c r="G46" s="216">
        <f>+D46/E46-1</f>
        <v>-0.16012820199111799</v>
      </c>
      <c r="H46" s="216">
        <v>-0.16012820199111799</v>
      </c>
      <c r="I46" s="215"/>
      <c r="J46" s="214">
        <v>497132.01199999999</v>
      </c>
      <c r="K46" s="214">
        <v>582165.89199999999</v>
      </c>
      <c r="L46" s="215"/>
      <c r="M46" s="216">
        <f>+J46/K46-1</f>
        <v>-0.14606468906632541</v>
      </c>
      <c r="N46" s="216">
        <v>-0.14606468906632541</v>
      </c>
    </row>
    <row r="47" spans="1:14" s="49" customFormat="1" ht="16" customHeight="1">
      <c r="A47" s="230"/>
      <c r="B47" s="230"/>
      <c r="C47" s="81" t="s">
        <v>114</v>
      </c>
      <c r="D47" s="217">
        <v>64674.472000000002</v>
      </c>
      <c r="E47" s="217">
        <v>79824.391000000003</v>
      </c>
      <c r="F47" s="218"/>
      <c r="G47" s="218">
        <f t="shared" ref="G47:G50" si="10">+D47/E47-1</f>
        <v>-0.18979059921672314</v>
      </c>
      <c r="H47" s="218">
        <v>-0.18979059921672314</v>
      </c>
      <c r="I47" s="218"/>
      <c r="J47" s="217">
        <v>117288.137</v>
      </c>
      <c r="K47" s="217">
        <v>155977.908</v>
      </c>
      <c r="L47" s="218"/>
      <c r="M47" s="218">
        <f t="shared" ref="M47:M50" si="11">+J47/K47-1</f>
        <v>-0.24804647976173644</v>
      </c>
      <c r="N47" s="218">
        <v>-0.24804647976173644</v>
      </c>
    </row>
    <row r="48" spans="1:14" s="49" customFormat="1" ht="16" customHeight="1">
      <c r="A48" s="231"/>
      <c r="B48" s="231"/>
      <c r="C48" s="85" t="s">
        <v>116</v>
      </c>
      <c r="D48" s="214">
        <v>-71441.2</v>
      </c>
      <c r="E48" s="214">
        <v>-73944.691000000006</v>
      </c>
      <c r="F48" s="215"/>
      <c r="G48" s="216">
        <f t="shared" si="10"/>
        <v>-3.385626427190036E-2</v>
      </c>
      <c r="H48" s="216">
        <v>-3.385626427190036E-2</v>
      </c>
      <c r="I48" s="215"/>
      <c r="J48" s="214">
        <v>-143369.473</v>
      </c>
      <c r="K48" s="214">
        <v>-143104.636</v>
      </c>
      <c r="L48" s="215"/>
      <c r="M48" s="216">
        <f t="shared" si="11"/>
        <v>1.850652832798616E-3</v>
      </c>
      <c r="N48" s="216">
        <v>1.850652832798616E-3</v>
      </c>
    </row>
    <row r="49" spans="1:14" s="49" customFormat="1" ht="16" customHeight="1">
      <c r="A49" s="231"/>
      <c r="B49" s="231"/>
      <c r="C49" s="85" t="s">
        <v>158</v>
      </c>
      <c r="D49" s="214">
        <v>-2117.0239999999999</v>
      </c>
      <c r="E49" s="214">
        <v>11260.346</v>
      </c>
      <c r="F49" s="215"/>
      <c r="G49" s="216" t="s">
        <v>72</v>
      </c>
      <c r="H49" s="216" t="s">
        <v>72</v>
      </c>
      <c r="I49" s="215"/>
      <c r="J49" s="214">
        <v>-17149.267</v>
      </c>
      <c r="K49" s="214">
        <v>22352.682000000001</v>
      </c>
      <c r="L49" s="215"/>
      <c r="M49" s="216" t="s">
        <v>72</v>
      </c>
      <c r="N49" s="216" t="s">
        <v>72</v>
      </c>
    </row>
    <row r="50" spans="1:14" s="49" customFormat="1" ht="16" customHeight="1">
      <c r="A50" s="231"/>
      <c r="B50" s="231"/>
      <c r="C50" s="88" t="s">
        <v>95</v>
      </c>
      <c r="D50" s="89">
        <v>7301.5050000000001</v>
      </c>
      <c r="E50" s="89">
        <v>21095.637999999999</v>
      </c>
      <c r="F50" s="90"/>
      <c r="G50" s="91">
        <f t="shared" si="10"/>
        <v>-0.65388555681511029</v>
      </c>
      <c r="H50" s="91">
        <v>-0.65388555681511029</v>
      </c>
      <c r="I50" s="90"/>
      <c r="J50" s="89">
        <v>4321.2430000000004</v>
      </c>
      <c r="K50" s="89">
        <v>41399.421000000002</v>
      </c>
      <c r="L50" s="90"/>
      <c r="M50" s="91">
        <f t="shared" si="11"/>
        <v>-0.8956206899608572</v>
      </c>
      <c r="N50" s="91">
        <v>-0.8956206899608572</v>
      </c>
    </row>
    <row r="51" spans="1:14" s="49" customFormat="1" ht="16" customHeight="1" thickBot="1">
      <c r="A51" s="231"/>
      <c r="B51" s="231"/>
      <c r="C51" s="92" t="s">
        <v>159</v>
      </c>
      <c r="D51" s="93">
        <f>+D50/D46</f>
        <v>2.8257969749220686E-2</v>
      </c>
      <c r="E51" s="93">
        <f>+E50/E46</f>
        <v>6.8570012978859368E-2</v>
      </c>
      <c r="F51" s="90"/>
      <c r="G51" s="380" t="str">
        <f>+CONCATENATE(ROUND((D51-E51)*10000,0)," ", "bps")</f>
        <v>-403 bps</v>
      </c>
      <c r="H51" s="380"/>
      <c r="I51" s="90"/>
      <c r="J51" s="93">
        <f>+J50/J46</f>
        <v>8.6923450827785364E-3</v>
      </c>
      <c r="K51" s="93">
        <f>+K50/K46</f>
        <v>7.1112755949639186E-2</v>
      </c>
      <c r="L51" s="90"/>
      <c r="M51" s="380" t="str">
        <f>+CONCATENATE(ROUND((J51-K51)*10000,0)," ", "bps")</f>
        <v>-624 bps</v>
      </c>
      <c r="N51" s="380"/>
    </row>
    <row r="52" spans="1:14" s="49" customFormat="1" ht="16" customHeight="1">
      <c r="A52" s="231"/>
      <c r="B52" s="231"/>
      <c r="C52" s="208"/>
      <c r="D52" s="209"/>
      <c r="E52" s="209"/>
      <c r="F52" s="90"/>
      <c r="G52" s="209"/>
      <c r="H52" s="209"/>
      <c r="I52" s="90"/>
      <c r="J52" s="209"/>
      <c r="K52" s="209"/>
      <c r="L52" s="90"/>
      <c r="M52" s="209"/>
      <c r="N52" s="209"/>
    </row>
    <row r="53" spans="1:14" s="49" customFormat="1" ht="16" customHeight="1">
      <c r="A53" s="231"/>
      <c r="B53" s="231"/>
      <c r="C53" s="208"/>
      <c r="D53" s="209"/>
      <c r="E53" s="209"/>
      <c r="F53" s="90"/>
      <c r="G53" s="209"/>
      <c r="H53" s="209"/>
      <c r="I53" s="90"/>
      <c r="J53" s="209"/>
      <c r="K53" s="209"/>
      <c r="L53" s="90"/>
      <c r="M53" s="209"/>
      <c r="N53" s="209"/>
    </row>
    <row r="54" spans="1:14" ht="12.75" customHeight="1">
      <c r="A54" s="231"/>
      <c r="B54" s="231"/>
      <c r="C54" s="219"/>
      <c r="D54" s="220"/>
      <c r="E54" s="220"/>
      <c r="F54" s="221"/>
      <c r="G54" s="222"/>
      <c r="H54" s="222"/>
      <c r="I54" s="221"/>
      <c r="J54" s="220"/>
      <c r="K54" s="220"/>
      <c r="L54" s="221"/>
      <c r="M54" s="222"/>
      <c r="N54" s="222"/>
    </row>
    <row r="55" spans="1:14" s="241" customFormat="1" ht="17.149999999999999" customHeight="1">
      <c r="A55" s="377"/>
      <c r="B55" s="377"/>
      <c r="C55" s="378" t="s">
        <v>97</v>
      </c>
      <c r="D55" s="79" t="str">
        <f>D44</f>
        <v>2Q23</v>
      </c>
      <c r="E55" s="79" t="str">
        <f>E44</f>
        <v>2Q22</v>
      </c>
      <c r="F55" s="79"/>
      <c r="G55" s="379" t="str">
        <f>+G44</f>
        <v>Var. vs 2022</v>
      </c>
      <c r="H55" s="379"/>
      <c r="I55" s="79"/>
      <c r="J55" s="79" t="str">
        <f>J44</f>
        <v>6M23</v>
      </c>
      <c r="K55" s="79" t="str">
        <f>K44</f>
        <v>6M22</v>
      </c>
      <c r="L55" s="79"/>
      <c r="M55" s="379" t="str">
        <f>+M44</f>
        <v>Var. vs 2022</v>
      </c>
      <c r="N55" s="379"/>
    </row>
    <row r="56" spans="1:14" s="49" customFormat="1" ht="17.149999999999999" customHeight="1">
      <c r="A56" s="377"/>
      <c r="B56" s="377"/>
      <c r="C56" s="381"/>
      <c r="D56" s="375" t="s">
        <v>14</v>
      </c>
      <c r="E56" s="375"/>
      <c r="F56" s="79"/>
      <c r="G56" s="80" t="s">
        <v>10</v>
      </c>
      <c r="H56" s="80" t="s">
        <v>160</v>
      </c>
      <c r="I56" s="79"/>
      <c r="J56" s="375" t="s">
        <v>14</v>
      </c>
      <c r="K56" s="375"/>
      <c r="L56" s="79"/>
      <c r="M56" s="80" t="s">
        <v>10</v>
      </c>
      <c r="N56" s="80" t="s">
        <v>160</v>
      </c>
    </row>
    <row r="57" spans="1:14" s="49" customFormat="1" ht="16" customHeight="1">
      <c r="A57" s="230"/>
      <c r="B57" s="230"/>
      <c r="C57" s="81" t="s">
        <v>15</v>
      </c>
      <c r="D57" s="82">
        <v>53486.040999999997</v>
      </c>
      <c r="E57" s="82">
        <v>43420.991000000002</v>
      </c>
      <c r="F57" s="83"/>
      <c r="G57" s="83">
        <f t="shared" ref="G57:G67" si="12">+D57/E57-1</f>
        <v>0.23180148053276795</v>
      </c>
      <c r="H57" s="83">
        <v>0.23180148053276795</v>
      </c>
      <c r="I57" s="83"/>
      <c r="J57" s="82">
        <v>104860.629</v>
      </c>
      <c r="K57" s="82">
        <v>86500.659</v>
      </c>
      <c r="L57" s="83"/>
      <c r="M57" s="83">
        <f t="shared" ref="M57:M67" si="13">+J57/K57-1</f>
        <v>0.21225237139522823</v>
      </c>
      <c r="N57" s="83">
        <v>0.21225237139522823</v>
      </c>
    </row>
    <row r="58" spans="1:14" s="49" customFormat="1" ht="16" customHeight="1">
      <c r="A58" s="230"/>
      <c r="B58" s="230"/>
      <c r="C58" s="81" t="s">
        <v>16</v>
      </c>
      <c r="D58" s="82">
        <v>21710.955999999998</v>
      </c>
      <c r="E58" s="82">
        <v>18360.166000000001</v>
      </c>
      <c r="F58" s="83"/>
      <c r="G58" s="83">
        <f t="shared" si="12"/>
        <v>0.18250325187691652</v>
      </c>
      <c r="H58" s="83">
        <v>1.4488379719388238</v>
      </c>
      <c r="I58" s="83"/>
      <c r="J58" s="82">
        <v>40916.328999999998</v>
      </c>
      <c r="K58" s="82">
        <v>31684.481</v>
      </c>
      <c r="L58" s="83"/>
      <c r="M58" s="83">
        <f t="shared" si="13"/>
        <v>0.29136813066308376</v>
      </c>
      <c r="N58" s="83">
        <v>1.5037482444532122</v>
      </c>
    </row>
    <row r="59" spans="1:14" s="49" customFormat="1" ht="16" customHeight="1">
      <c r="A59" s="230"/>
      <c r="B59" s="230"/>
      <c r="C59" s="81" t="s">
        <v>40</v>
      </c>
      <c r="D59" s="82">
        <v>6090.7219999999998</v>
      </c>
      <c r="E59" s="82">
        <v>5304.9719999999998</v>
      </c>
      <c r="F59" s="83"/>
      <c r="G59" s="83">
        <f t="shared" si="12"/>
        <v>0.14811576762327872</v>
      </c>
      <c r="H59" s="83">
        <v>0.19091896933169505</v>
      </c>
      <c r="I59" s="83"/>
      <c r="J59" s="82">
        <v>11703.19</v>
      </c>
      <c r="K59" s="82">
        <v>10292.191000000001</v>
      </c>
      <c r="L59" s="83"/>
      <c r="M59" s="83">
        <f t="shared" si="13"/>
        <v>0.13709413282361349</v>
      </c>
      <c r="N59" s="83">
        <v>0.15815958766357419</v>
      </c>
    </row>
    <row r="60" spans="1:14" s="49" customFormat="1" ht="16" customHeight="1">
      <c r="A60" s="230"/>
      <c r="B60" s="230"/>
      <c r="C60" s="81" t="s">
        <v>19</v>
      </c>
      <c r="D60" s="82">
        <v>2103.9690000000001</v>
      </c>
      <c r="E60" s="82">
        <v>2344.7449999999999</v>
      </c>
      <c r="F60" s="83"/>
      <c r="G60" s="83">
        <f t="shared" si="12"/>
        <v>-0.10268749906706265</v>
      </c>
      <c r="H60" s="83">
        <v>5.9994653725630398E-2</v>
      </c>
      <c r="I60" s="83"/>
      <c r="J60" s="82">
        <v>4117.2619999999997</v>
      </c>
      <c r="K60" s="82">
        <v>4711.6580000000004</v>
      </c>
      <c r="L60" s="83"/>
      <c r="M60" s="83">
        <f t="shared" si="13"/>
        <v>-0.12615431765208773</v>
      </c>
      <c r="N60" s="83">
        <v>4.5090548571789624E-2</v>
      </c>
    </row>
    <row r="61" spans="1:14" s="49" customFormat="1" ht="16" customHeight="1">
      <c r="A61" s="231"/>
      <c r="B61" s="231"/>
      <c r="C61" s="85" t="s">
        <v>113</v>
      </c>
      <c r="D61" s="86">
        <f>+SUM(D57:D60)</f>
        <v>83391.687999999995</v>
      </c>
      <c r="E61" s="86">
        <f>+SUM(E57:E60)</f>
        <v>69430.873999999996</v>
      </c>
      <c r="F61" s="84"/>
      <c r="G61" s="87">
        <f t="shared" si="12"/>
        <v>0.20107501455332399</v>
      </c>
      <c r="H61" s="87" t="s">
        <v>73</v>
      </c>
      <c r="I61" s="84"/>
      <c r="J61" s="86">
        <f>+SUM(J57:J60)</f>
        <v>161597.40999999997</v>
      </c>
      <c r="K61" s="86">
        <f>+SUM(K57:K60)</f>
        <v>133188.989</v>
      </c>
      <c r="L61" s="84"/>
      <c r="M61" s="87">
        <f t="shared" si="13"/>
        <v>0.21329406592312194</v>
      </c>
      <c r="N61" s="87" t="s">
        <v>72</v>
      </c>
    </row>
    <row r="62" spans="1:14" s="49" customFormat="1" ht="16" customHeight="1">
      <c r="A62" s="230"/>
      <c r="B62" s="230"/>
      <c r="C62" s="81" t="s">
        <v>15</v>
      </c>
      <c r="D62" s="82">
        <v>49259.834999999999</v>
      </c>
      <c r="E62" s="82">
        <v>39564.894999999997</v>
      </c>
      <c r="F62" s="83"/>
      <c r="G62" s="83">
        <f t="shared" si="12"/>
        <v>0.24503894171840979</v>
      </c>
      <c r="H62" s="83">
        <v>0.24503894171840979</v>
      </c>
      <c r="I62" s="83"/>
      <c r="J62" s="82">
        <v>96527.990999999995</v>
      </c>
      <c r="K62" s="82">
        <v>81269.909</v>
      </c>
      <c r="L62" s="83"/>
      <c r="M62" s="83">
        <f t="shared" si="13"/>
        <v>0.18774577439233986</v>
      </c>
      <c r="N62" s="83">
        <v>0.18774577439233986</v>
      </c>
    </row>
    <row r="63" spans="1:14" s="49" customFormat="1" ht="16" customHeight="1">
      <c r="A63" s="230"/>
      <c r="B63" s="230"/>
      <c r="C63" s="81" t="s">
        <v>16</v>
      </c>
      <c r="D63" s="82">
        <v>18486.914000000001</v>
      </c>
      <c r="E63" s="82">
        <v>14720.977000000001</v>
      </c>
      <c r="F63" s="83"/>
      <c r="G63" s="83">
        <f t="shared" si="12"/>
        <v>0.25582113198057432</v>
      </c>
      <c r="H63" s="83">
        <v>1.605482275464464</v>
      </c>
      <c r="I63" s="83"/>
      <c r="J63" s="82">
        <v>33588.165999999997</v>
      </c>
      <c r="K63" s="82">
        <v>24554.085999999999</v>
      </c>
      <c r="L63" s="83"/>
      <c r="M63" s="83">
        <f t="shared" si="13"/>
        <v>0.36792572934704215</v>
      </c>
      <c r="N63" s="83">
        <v>1.6624513413992217</v>
      </c>
    </row>
    <row r="64" spans="1:14" s="49" customFormat="1" ht="16" customHeight="1">
      <c r="A64" s="230"/>
      <c r="B64" s="230"/>
      <c r="C64" s="81" t="s">
        <v>40</v>
      </c>
      <c r="D64" s="82">
        <v>3484.1280000000002</v>
      </c>
      <c r="E64" s="82">
        <v>3954.471</v>
      </c>
      <c r="F64" s="83"/>
      <c r="G64" s="83">
        <f t="shared" si="12"/>
        <v>-0.11893954968945275</v>
      </c>
      <c r="H64" s="83">
        <v>-8.5161761854277152E-2</v>
      </c>
      <c r="I64" s="83"/>
      <c r="J64" s="82">
        <v>6290.3270000000002</v>
      </c>
      <c r="K64" s="82">
        <v>6141.3690000000006</v>
      </c>
      <c r="L64" s="83"/>
      <c r="M64" s="83">
        <f t="shared" si="13"/>
        <v>2.4254852623250445E-2</v>
      </c>
      <c r="N64" s="83">
        <v>5.1284502824850531E-2</v>
      </c>
    </row>
    <row r="65" spans="1:14" s="49" customFormat="1" ht="16" customHeight="1">
      <c r="A65" s="230"/>
      <c r="B65" s="230"/>
      <c r="C65" s="81" t="s">
        <v>19</v>
      </c>
      <c r="D65" s="82">
        <v>1992.2940000000001</v>
      </c>
      <c r="E65" s="82">
        <v>2290.2750000000001</v>
      </c>
      <c r="F65" s="83"/>
      <c r="G65" s="83">
        <f t="shared" si="12"/>
        <v>-0.13010708321053144</v>
      </c>
      <c r="H65" s="83">
        <v>2.7494462277215082E-2</v>
      </c>
      <c r="I65" s="83"/>
      <c r="J65" s="82">
        <v>3889.1589999999997</v>
      </c>
      <c r="K65" s="82">
        <v>4605.8360000000002</v>
      </c>
      <c r="L65" s="83"/>
      <c r="M65" s="83">
        <f t="shared" si="13"/>
        <v>-0.15560193632600039</v>
      </c>
      <c r="N65" s="83">
        <v>9.766349346401082E-3</v>
      </c>
    </row>
    <row r="66" spans="1:14" s="49" customFormat="1" ht="16" customHeight="1">
      <c r="A66" s="231"/>
      <c r="B66" s="231"/>
      <c r="C66" s="85" t="s">
        <v>114</v>
      </c>
      <c r="D66" s="86">
        <f>+SUM(D62:D65)</f>
        <v>73223.170999999988</v>
      </c>
      <c r="E66" s="86">
        <f>+SUM(E62:E65)</f>
        <v>60530.617999999995</v>
      </c>
      <c r="F66" s="84"/>
      <c r="G66" s="87">
        <f t="shared" si="12"/>
        <v>0.20968814493187549</v>
      </c>
      <c r="H66" s="87" t="s">
        <v>72</v>
      </c>
      <c r="I66" s="84"/>
      <c r="J66" s="86">
        <f>+SUM(J62:J65)</f>
        <v>140295.64299999998</v>
      </c>
      <c r="K66" s="86">
        <f>+SUM(K62:K65)</f>
        <v>116571.2</v>
      </c>
      <c r="L66" s="84"/>
      <c r="M66" s="87">
        <f t="shared" si="13"/>
        <v>0.20351890518412774</v>
      </c>
      <c r="N66" s="87" t="s">
        <v>72</v>
      </c>
    </row>
    <row r="67" spans="1:14" s="49" customFormat="1" ht="16" customHeight="1">
      <c r="A67" s="231"/>
      <c r="B67" s="231"/>
      <c r="C67" s="85" t="s">
        <v>116</v>
      </c>
      <c r="D67" s="86">
        <v>-10965.442999999999</v>
      </c>
      <c r="E67" s="86">
        <v>-11375.254999999999</v>
      </c>
      <c r="F67" s="84"/>
      <c r="G67" s="87">
        <f t="shared" si="12"/>
        <v>-3.6026620941684406E-2</v>
      </c>
      <c r="H67" s="87" t="s">
        <v>72</v>
      </c>
      <c r="I67" s="84"/>
      <c r="J67" s="86">
        <v>-23323.915000000001</v>
      </c>
      <c r="K67" s="86">
        <v>-22027.553000000004</v>
      </c>
      <c r="L67" s="84"/>
      <c r="M67" s="87">
        <f t="shared" si="13"/>
        <v>5.8851838876519569E-2</v>
      </c>
      <c r="N67" s="87" t="s">
        <v>72</v>
      </c>
    </row>
    <row r="68" spans="1:14" s="49" customFormat="1" ht="16" customHeight="1">
      <c r="A68" s="231"/>
      <c r="B68" s="231"/>
      <c r="C68" s="85" t="s">
        <v>158</v>
      </c>
      <c r="D68" s="86">
        <v>49138.138999999996</v>
      </c>
      <c r="E68" s="86">
        <v>17013.657000000003</v>
      </c>
      <c r="F68" s="84"/>
      <c r="G68" s="87" t="s">
        <v>72</v>
      </c>
      <c r="H68" s="87" t="s">
        <v>72</v>
      </c>
      <c r="I68" s="84"/>
      <c r="J68" s="86">
        <v>104961.81300000002</v>
      </c>
      <c r="K68" s="86">
        <v>63605.989000000009</v>
      </c>
      <c r="L68" s="84"/>
      <c r="M68" s="87" t="s">
        <v>72</v>
      </c>
      <c r="N68" s="87" t="s">
        <v>72</v>
      </c>
    </row>
    <row r="69" spans="1:14" s="49" customFormat="1" ht="16" customHeight="1">
      <c r="A69" s="231"/>
      <c r="B69" s="231"/>
      <c r="C69" s="88" t="s">
        <v>95</v>
      </c>
      <c r="D69" s="89">
        <v>64528.721000000005</v>
      </c>
      <c r="E69" s="89">
        <v>50484.109000000004</v>
      </c>
      <c r="F69" s="90"/>
      <c r="G69" s="91">
        <f>+D69/E69-1</f>
        <v>0.27819867039745128</v>
      </c>
      <c r="H69" s="91" t="s">
        <v>72</v>
      </c>
      <c r="I69" s="90"/>
      <c r="J69" s="89">
        <v>124353.88099999999</v>
      </c>
      <c r="K69" s="89">
        <v>98613.998999999996</v>
      </c>
      <c r="L69" s="90"/>
      <c r="M69" s="91">
        <f>+J69/K69-1</f>
        <v>0.26101651145898663</v>
      </c>
      <c r="N69" s="91" t="s">
        <v>72</v>
      </c>
    </row>
    <row r="70" spans="1:14" s="49" customFormat="1" ht="16" customHeight="1" thickBot="1">
      <c r="A70" s="230"/>
      <c r="B70" s="230"/>
      <c r="C70" s="92" t="s">
        <v>159</v>
      </c>
      <c r="D70" s="93">
        <f>+D69/D61</f>
        <v>0.77380279195211887</v>
      </c>
      <c r="E70" s="93">
        <f>+E69/E61</f>
        <v>0.72711325800104443</v>
      </c>
      <c r="F70" s="90"/>
      <c r="G70" s="380" t="str">
        <f>+CONCATENATE(ROUND((D70-E70)*10000,0)," ", "bps")</f>
        <v>467 bps</v>
      </c>
      <c r="H70" s="380"/>
      <c r="I70" s="90"/>
      <c r="J70" s="93">
        <f>+J69/J61</f>
        <v>0.76952892376183513</v>
      </c>
      <c r="K70" s="93">
        <f>+K69/K61</f>
        <v>0.74040654366705938</v>
      </c>
      <c r="L70" s="90"/>
      <c r="M70" s="380" t="str">
        <f>+CONCATENATE(ROUND((J70-K70)*10000,0)," ", "bps")</f>
        <v>291 bps</v>
      </c>
      <c r="N70" s="380"/>
    </row>
    <row r="71" spans="1:14" ht="12.75" customHeight="1">
      <c r="A71" s="219"/>
      <c r="B71" s="219"/>
      <c r="C71" s="219"/>
      <c r="D71" s="220"/>
      <c r="E71" s="220"/>
      <c r="F71" s="221"/>
      <c r="G71" s="222"/>
      <c r="H71" s="222"/>
      <c r="I71" s="221"/>
      <c r="J71" s="220"/>
      <c r="K71" s="220"/>
      <c r="L71" s="221"/>
      <c r="M71" s="222"/>
      <c r="N71" s="222"/>
    </row>
    <row r="72" spans="1:14" s="241" customFormat="1" ht="17.149999999999999" customHeight="1">
      <c r="A72" s="377"/>
      <c r="B72" s="377"/>
      <c r="C72" s="378" t="s">
        <v>100</v>
      </c>
      <c r="D72" s="79" t="str">
        <f>D55</f>
        <v>2Q23</v>
      </c>
      <c r="E72" s="79" t="str">
        <f t="shared" ref="E72" si="14">E55</f>
        <v>2Q22</v>
      </c>
      <c r="F72" s="79"/>
      <c r="G72" s="379" t="str">
        <f>+G55</f>
        <v>Var. vs 2022</v>
      </c>
      <c r="H72" s="379"/>
      <c r="I72" s="79"/>
      <c r="J72" s="79" t="str">
        <f t="shared" ref="J72:K72" si="15">J55</f>
        <v>6M23</v>
      </c>
      <c r="K72" s="79" t="str">
        <f t="shared" si="15"/>
        <v>6M22</v>
      </c>
      <c r="L72" s="79"/>
      <c r="M72" s="379" t="str">
        <f>+M55</f>
        <v>Var. vs 2022</v>
      </c>
      <c r="N72" s="379"/>
    </row>
    <row r="73" spans="1:14" s="49" customFormat="1" ht="17.149999999999999" customHeight="1">
      <c r="A73" s="377"/>
      <c r="B73" s="377"/>
      <c r="C73" s="381"/>
      <c r="D73" s="375" t="s">
        <v>14</v>
      </c>
      <c r="E73" s="375"/>
      <c r="F73" s="79"/>
      <c r="G73" s="80" t="s">
        <v>10</v>
      </c>
      <c r="H73" s="80" t="s">
        <v>160</v>
      </c>
      <c r="I73" s="79"/>
      <c r="J73" s="375" t="s">
        <v>14</v>
      </c>
      <c r="K73" s="375"/>
      <c r="L73" s="79"/>
      <c r="M73" s="80" t="s">
        <v>10</v>
      </c>
      <c r="N73" s="80" t="s">
        <v>160</v>
      </c>
    </row>
    <row r="74" spans="1:14" s="49" customFormat="1" ht="16" customHeight="1">
      <c r="A74" s="230"/>
      <c r="B74" s="230"/>
      <c r="C74" s="81" t="s">
        <v>16</v>
      </c>
      <c r="D74" s="82">
        <v>32465.637999999999</v>
      </c>
      <c r="E74" s="82">
        <v>30135.154999999999</v>
      </c>
      <c r="F74" s="83"/>
      <c r="G74" s="83">
        <f t="shared" ref="G74:G89" si="16">IFERROR(+D74/E74-1,"N.A")</f>
        <v>7.7334362474657858E-2</v>
      </c>
      <c r="H74" s="83">
        <v>1.2227210951880023</v>
      </c>
      <c r="I74" s="83"/>
      <c r="J74" s="82">
        <v>65090.877999999997</v>
      </c>
      <c r="K74" s="82">
        <v>57519.82</v>
      </c>
      <c r="L74" s="83"/>
      <c r="M74" s="83">
        <f>IFERROR(+J74/K74-1,"N.A")</f>
        <v>0.13162520327775717</v>
      </c>
      <c r="N74" s="83">
        <v>1.1855057029524327</v>
      </c>
    </row>
    <row r="75" spans="1:14" s="49" customFormat="1" ht="16" customHeight="1">
      <c r="A75" s="230"/>
      <c r="B75" s="230"/>
      <c r="C75" s="81" t="s">
        <v>39</v>
      </c>
      <c r="D75" s="82">
        <v>-251.65700000000001</v>
      </c>
      <c r="E75" s="82">
        <v>-494.51900000000001</v>
      </c>
      <c r="F75" s="83"/>
      <c r="G75" s="83">
        <f t="shared" si="16"/>
        <v>-0.49110752064126961</v>
      </c>
      <c r="H75" s="83">
        <v>-0.45878188029964506</v>
      </c>
      <c r="I75" s="83"/>
      <c r="J75" s="82">
        <v>-833.76</v>
      </c>
      <c r="K75" s="82">
        <v>844.61199999999997</v>
      </c>
      <c r="L75" s="83"/>
      <c r="M75" s="83" t="s">
        <v>72</v>
      </c>
      <c r="N75" s="83" t="s">
        <v>72</v>
      </c>
    </row>
    <row r="76" spans="1:14" s="49" customFormat="1" ht="16" customHeight="1">
      <c r="A76" s="230"/>
      <c r="B76" s="230"/>
      <c r="C76" s="81" t="s">
        <v>40</v>
      </c>
      <c r="D76" s="82">
        <v>0</v>
      </c>
      <c r="E76" s="82">
        <v>0</v>
      </c>
      <c r="F76" s="83"/>
      <c r="G76" s="83" t="str">
        <f t="shared" si="16"/>
        <v>N.A</v>
      </c>
      <c r="H76" s="83" t="s">
        <v>72</v>
      </c>
      <c r="I76" s="83"/>
      <c r="J76" s="82">
        <v>0</v>
      </c>
      <c r="K76" s="82">
        <v>0</v>
      </c>
      <c r="L76" s="83"/>
      <c r="M76" s="83" t="str">
        <f>IFERROR(+J76/K76-1,"N.A")</f>
        <v>N.A</v>
      </c>
      <c r="N76" s="83" t="s">
        <v>72</v>
      </c>
    </row>
    <row r="77" spans="1:14" s="49" customFormat="1" ht="16" customHeight="1">
      <c r="A77" s="230"/>
      <c r="B77" s="230"/>
      <c r="C77" s="81" t="s">
        <v>19</v>
      </c>
      <c r="D77" s="82">
        <v>-435.65699999999998</v>
      </c>
      <c r="E77" s="82">
        <v>2229.2840000000001</v>
      </c>
      <c r="F77" s="83"/>
      <c r="G77" s="83" t="s">
        <v>72</v>
      </c>
      <c r="H77" s="83" t="s">
        <v>72</v>
      </c>
      <c r="I77" s="83"/>
      <c r="J77" s="82">
        <v>-614.904</v>
      </c>
      <c r="K77" s="82">
        <v>4623.0990000000002</v>
      </c>
      <c r="L77" s="83"/>
      <c r="M77" s="83" t="s">
        <v>72</v>
      </c>
      <c r="N77" s="83">
        <v>0.09</v>
      </c>
    </row>
    <row r="78" spans="1:14" s="49" customFormat="1" ht="16" customHeight="1">
      <c r="A78" s="231"/>
      <c r="B78" s="231"/>
      <c r="C78" s="85" t="s">
        <v>113</v>
      </c>
      <c r="D78" s="86">
        <f>+SUM(D74:D77)</f>
        <v>31778.324000000001</v>
      </c>
      <c r="E78" s="86">
        <f>+SUM(E74:E77)</f>
        <v>31869.919999999998</v>
      </c>
      <c r="F78" s="84"/>
      <c r="G78" s="87">
        <f t="shared" si="16"/>
        <v>-2.8740580459567511E-3</v>
      </c>
      <c r="H78" s="87" t="s">
        <v>72</v>
      </c>
      <c r="I78" s="84"/>
      <c r="J78" s="86">
        <f>+SUM(J74:J77)</f>
        <v>63642.213999999993</v>
      </c>
      <c r="K78" s="86">
        <f>+SUM(K74:K77)</f>
        <v>62987.531000000003</v>
      </c>
      <c r="L78" s="84"/>
      <c r="M78" s="87">
        <f t="shared" ref="M78:M89" si="17">IFERROR(+J78/K78-1,"N.A")</f>
        <v>1.0393850808344762E-2</v>
      </c>
      <c r="N78" s="87" t="s">
        <v>72</v>
      </c>
    </row>
    <row r="79" spans="1:14" s="49" customFormat="1" ht="16" customHeight="1">
      <c r="A79" s="230"/>
      <c r="B79" s="230"/>
      <c r="C79" s="81" t="s">
        <v>15</v>
      </c>
      <c r="D79" s="82">
        <v>0</v>
      </c>
      <c r="E79" s="82">
        <v>-1.046</v>
      </c>
      <c r="F79" s="83"/>
      <c r="G79" s="83" t="s">
        <v>72</v>
      </c>
      <c r="H79" s="83" t="s">
        <v>72</v>
      </c>
      <c r="I79" s="83"/>
      <c r="J79" s="82">
        <v>0</v>
      </c>
      <c r="K79" s="82">
        <v>-1.046</v>
      </c>
      <c r="L79" s="83"/>
      <c r="M79" s="83" t="s">
        <v>72</v>
      </c>
      <c r="N79" s="83" t="s">
        <v>72</v>
      </c>
    </row>
    <row r="80" spans="1:14" s="49" customFormat="1" ht="16" customHeight="1">
      <c r="A80" s="230"/>
      <c r="B80" s="230"/>
      <c r="C80" s="81" t="s">
        <v>16</v>
      </c>
      <c r="D80" s="82">
        <v>21344.5</v>
      </c>
      <c r="E80" s="82">
        <v>20064.757000000001</v>
      </c>
      <c r="F80" s="83"/>
      <c r="G80" s="83">
        <f t="shared" si="16"/>
        <v>6.3780637861699407E-2</v>
      </c>
      <c r="H80" s="83">
        <v>1.2008177464917167</v>
      </c>
      <c r="I80" s="83"/>
      <c r="J80" s="82">
        <v>42058.942000000003</v>
      </c>
      <c r="K80" s="82">
        <v>38059.597000000002</v>
      </c>
      <c r="L80" s="83"/>
      <c r="M80" s="83">
        <f t="shared" si="17"/>
        <v>0.10508111791094366</v>
      </c>
      <c r="N80" s="83">
        <v>1.1429863184429014</v>
      </c>
    </row>
    <row r="81" spans="1:14" s="49" customFormat="1" ht="16" customHeight="1">
      <c r="A81" s="230"/>
      <c r="B81" s="230"/>
      <c r="C81" s="81" t="s">
        <v>39</v>
      </c>
      <c r="D81" s="82">
        <v>-251.65700000000001</v>
      </c>
      <c r="E81" s="82">
        <v>-494.51900000000001</v>
      </c>
      <c r="F81" s="83"/>
      <c r="G81" s="83">
        <f t="shared" si="16"/>
        <v>-0.49110752064126961</v>
      </c>
      <c r="H81" s="83">
        <v>-0.45878188029964506</v>
      </c>
      <c r="I81" s="83"/>
      <c r="J81" s="82">
        <v>-833.76</v>
      </c>
      <c r="K81" s="82">
        <v>844.61199999999997</v>
      </c>
      <c r="L81" s="83"/>
      <c r="M81" s="83" t="s">
        <v>72</v>
      </c>
      <c r="N81" s="83" t="s">
        <v>72</v>
      </c>
    </row>
    <row r="82" spans="1:14" s="49" customFormat="1" ht="16" customHeight="1">
      <c r="A82" s="230"/>
      <c r="B82" s="230"/>
      <c r="C82" s="81" t="s">
        <v>40</v>
      </c>
      <c r="D82" s="82">
        <v>0</v>
      </c>
      <c r="E82" s="82">
        <v>0</v>
      </c>
      <c r="F82" s="83"/>
      <c r="G82" s="83" t="str">
        <f t="shared" si="16"/>
        <v>N.A</v>
      </c>
      <c r="H82" s="83" t="s">
        <v>72</v>
      </c>
      <c r="I82" s="83"/>
      <c r="J82" s="82">
        <v>0</v>
      </c>
      <c r="K82" s="82">
        <v>0</v>
      </c>
      <c r="L82" s="83"/>
      <c r="M82" s="83" t="str">
        <f t="shared" si="17"/>
        <v>N.A</v>
      </c>
      <c r="N82" s="83" t="s">
        <v>72</v>
      </c>
    </row>
    <row r="83" spans="1:14" s="49" customFormat="1" ht="16" customHeight="1">
      <c r="A83" s="230"/>
      <c r="B83" s="230"/>
      <c r="C83" s="81" t="s">
        <v>19</v>
      </c>
      <c r="D83" s="82">
        <v>-435.64800000000002</v>
      </c>
      <c r="E83" s="82">
        <v>2229.2840000000001</v>
      </c>
      <c r="F83" s="83"/>
      <c r="G83" s="83" t="s">
        <v>72</v>
      </c>
      <c r="H83" s="218" t="s">
        <v>72</v>
      </c>
      <c r="I83" s="83"/>
      <c r="J83" s="82">
        <v>-614.89400000000001</v>
      </c>
      <c r="K83" s="82">
        <v>4623.1000000000004</v>
      </c>
      <c r="L83" s="83"/>
      <c r="M83" s="83" t="s">
        <v>72</v>
      </c>
      <c r="N83" s="83" t="s">
        <v>72</v>
      </c>
    </row>
    <row r="84" spans="1:14" s="49" customFormat="1" ht="16" customHeight="1">
      <c r="A84" s="231"/>
      <c r="B84" s="231"/>
      <c r="C84" s="85" t="s">
        <v>114</v>
      </c>
      <c r="D84" s="86">
        <f>+SUM(D79:D83)</f>
        <v>20657.195</v>
      </c>
      <c r="E84" s="86">
        <f>+SUM(E79:E83)</f>
        <v>21798.476000000002</v>
      </c>
      <c r="F84" s="84"/>
      <c r="G84" s="87">
        <f t="shared" si="16"/>
        <v>-5.2355999566208289E-2</v>
      </c>
      <c r="H84" s="87" t="s">
        <v>72</v>
      </c>
      <c r="I84" s="84"/>
      <c r="J84" s="86">
        <f>+SUM(J79:J83)</f>
        <v>40610.288</v>
      </c>
      <c r="K84" s="86">
        <f>+SUM(K79:K83)</f>
        <v>43526.262999999999</v>
      </c>
      <c r="L84" s="84"/>
      <c r="M84" s="87">
        <f t="shared" si="17"/>
        <v>-6.6993460936446536E-2</v>
      </c>
      <c r="N84" s="87" t="s">
        <v>72</v>
      </c>
    </row>
    <row r="85" spans="1:14" s="49" customFormat="1" ht="16" customHeight="1">
      <c r="A85" s="231"/>
      <c r="B85" s="231"/>
      <c r="C85" s="85" t="s">
        <v>116</v>
      </c>
      <c r="D85" s="86">
        <v>-5498.4930000000004</v>
      </c>
      <c r="E85" s="86">
        <v>-5776.5869999999995</v>
      </c>
      <c r="F85" s="84"/>
      <c r="G85" s="87">
        <f t="shared" si="16"/>
        <v>-4.8141575639733092E-2</v>
      </c>
      <c r="H85" s="87" t="s">
        <v>72</v>
      </c>
      <c r="I85" s="84"/>
      <c r="J85" s="86">
        <v>-9869.0859999999993</v>
      </c>
      <c r="K85" s="86">
        <v>-11562.858</v>
      </c>
      <c r="L85" s="84"/>
      <c r="M85" s="87">
        <f t="shared" si="17"/>
        <v>-0.14648385373235584</v>
      </c>
      <c r="N85" s="87" t="s">
        <v>72</v>
      </c>
    </row>
    <row r="86" spans="1:14" s="49" customFormat="1" ht="16" customHeight="1">
      <c r="A86" s="231"/>
      <c r="B86" s="231"/>
      <c r="C86" s="85" t="s">
        <v>158</v>
      </c>
      <c r="D86" s="86">
        <v>15158.703000000001</v>
      </c>
      <c r="E86" s="86">
        <v>16021.895999999999</v>
      </c>
      <c r="F86" s="84"/>
      <c r="G86" s="87">
        <f t="shared" si="16"/>
        <v>-5.3875833421961894E-2</v>
      </c>
      <c r="H86" s="87" t="s">
        <v>72</v>
      </c>
      <c r="I86" s="84"/>
      <c r="J86" s="86">
        <v>30741.196</v>
      </c>
      <c r="K86" s="86">
        <v>31963.412000000004</v>
      </c>
      <c r="L86" s="84"/>
      <c r="M86" s="87">
        <f t="shared" si="17"/>
        <v>-3.8237970339336846E-2</v>
      </c>
      <c r="N86" s="87" t="s">
        <v>72</v>
      </c>
    </row>
    <row r="87" spans="1:14" s="49" customFormat="1" ht="16" customHeight="1">
      <c r="A87" s="230"/>
      <c r="B87" s="230"/>
      <c r="C87" s="85" t="s">
        <v>163</v>
      </c>
      <c r="D87" s="86">
        <v>574.11599999999999</v>
      </c>
      <c r="E87" s="86">
        <v>5911.0749999999998</v>
      </c>
      <c r="F87" s="84"/>
      <c r="G87" s="87">
        <f t="shared" si="16"/>
        <v>-0.90287451944020336</v>
      </c>
      <c r="H87" s="87" t="s">
        <v>72</v>
      </c>
      <c r="I87" s="84"/>
      <c r="J87" s="86">
        <v>-7300.91</v>
      </c>
      <c r="K87" s="86">
        <v>11797.844999999999</v>
      </c>
      <c r="L87" s="84"/>
      <c r="M87" s="87">
        <f t="shared" si="17"/>
        <v>-1.6188342023479712</v>
      </c>
      <c r="N87" s="87" t="s">
        <v>72</v>
      </c>
    </row>
    <row r="88" spans="1:14" s="49" customFormat="1" ht="16" customHeight="1">
      <c r="A88" s="230"/>
      <c r="B88" s="230"/>
      <c r="C88" s="85" t="s">
        <v>164</v>
      </c>
      <c r="D88" s="86">
        <v>28.396000000000001</v>
      </c>
      <c r="E88" s="86">
        <v>25.338999999999999</v>
      </c>
      <c r="F88" s="84"/>
      <c r="G88" s="87">
        <f t="shared" si="16"/>
        <v>0.12064406645881842</v>
      </c>
      <c r="H88" s="87" t="s">
        <v>72</v>
      </c>
      <c r="I88" s="84"/>
      <c r="J88" s="86">
        <v>47.545999999999999</v>
      </c>
      <c r="K88" s="86">
        <v>50.978999999999999</v>
      </c>
      <c r="L88" s="84"/>
      <c r="M88" s="87">
        <f t="shared" si="17"/>
        <v>-6.7341454324329586E-2</v>
      </c>
      <c r="N88" s="87" t="s">
        <v>72</v>
      </c>
    </row>
    <row r="89" spans="1:14" s="49" customFormat="1" ht="16" customHeight="1">
      <c r="A89" s="231"/>
      <c r="B89" s="231"/>
      <c r="C89" s="88" t="s">
        <v>95</v>
      </c>
      <c r="D89" s="89">
        <v>15761.215000000002</v>
      </c>
      <c r="E89" s="89">
        <v>21958.309999999998</v>
      </c>
      <c r="F89" s="90"/>
      <c r="G89" s="91">
        <f t="shared" si="16"/>
        <v>-0.28222094505451445</v>
      </c>
      <c r="H89" s="91" t="s">
        <v>72</v>
      </c>
      <c r="I89" s="90"/>
      <c r="J89" s="89">
        <v>23487.832000000002</v>
      </c>
      <c r="K89" s="89">
        <v>43812.235999999997</v>
      </c>
      <c r="L89" s="90"/>
      <c r="M89" s="91">
        <f t="shared" si="17"/>
        <v>-0.4638978937299616</v>
      </c>
      <c r="N89" s="91" t="s">
        <v>72</v>
      </c>
    </row>
    <row r="90" spans="1:14" s="49" customFormat="1" ht="16" customHeight="1" thickBot="1">
      <c r="A90" s="230"/>
      <c r="B90" s="230"/>
      <c r="C90" s="92" t="s">
        <v>159</v>
      </c>
      <c r="D90" s="93">
        <f>+D89/D78</f>
        <v>0.49597376501038892</v>
      </c>
      <c r="E90" s="93">
        <f>+E89/E78</f>
        <v>0.68899796422457282</v>
      </c>
      <c r="F90" s="90"/>
      <c r="G90" s="380" t="str">
        <f>+CONCATENATE(ROUND((D90-E90)*10000,0)," ", "bps")</f>
        <v>-1930 bps</v>
      </c>
      <c r="H90" s="380"/>
      <c r="I90" s="90"/>
      <c r="J90" s="93">
        <f>+J89/J78</f>
        <v>0.3690605735369295</v>
      </c>
      <c r="K90" s="93">
        <f>+K89/K78</f>
        <v>0.69556998511340273</v>
      </c>
      <c r="L90" s="90"/>
      <c r="M90" s="380" t="str">
        <f>+CONCATENATE(ROUND((J90-K90)*10000,0)," ", "bps")</f>
        <v>-3265 bps</v>
      </c>
      <c r="N90" s="380"/>
    </row>
    <row r="91" spans="1:14">
      <c r="D91" s="242"/>
      <c r="E91" s="242"/>
      <c r="J91" s="242"/>
      <c r="K91" s="242"/>
    </row>
    <row r="92" spans="1:14" ht="12.75" customHeight="1"/>
    <row r="93" spans="1:14" ht="12.75" customHeight="1"/>
  </sheetData>
  <mergeCells count="40">
    <mergeCell ref="D73:E73"/>
    <mergeCell ref="J73:K73"/>
    <mergeCell ref="G90:H90"/>
    <mergeCell ref="M90:N90"/>
    <mergeCell ref="A72:B73"/>
    <mergeCell ref="C72:C73"/>
    <mergeCell ref="G72:H72"/>
    <mergeCell ref="M72:N72"/>
    <mergeCell ref="D56:E56"/>
    <mergeCell ref="J56:K56"/>
    <mergeCell ref="G70:H70"/>
    <mergeCell ref="M70:N70"/>
    <mergeCell ref="A55:B56"/>
    <mergeCell ref="C55:C56"/>
    <mergeCell ref="G55:H55"/>
    <mergeCell ref="M55:N55"/>
    <mergeCell ref="D45:E45"/>
    <mergeCell ref="J45:K45"/>
    <mergeCell ref="G51:H51"/>
    <mergeCell ref="M51:N51"/>
    <mergeCell ref="A44:B45"/>
    <mergeCell ref="C44:C45"/>
    <mergeCell ref="G44:H44"/>
    <mergeCell ref="M44:N44"/>
    <mergeCell ref="D28:E28"/>
    <mergeCell ref="J28:K28"/>
    <mergeCell ref="G40:H40"/>
    <mergeCell ref="M40:N40"/>
    <mergeCell ref="A27:B28"/>
    <mergeCell ref="C27:C28"/>
    <mergeCell ref="G27:H27"/>
    <mergeCell ref="M27:N27"/>
    <mergeCell ref="D5:E5"/>
    <mergeCell ref="J5:K5"/>
    <mergeCell ref="G23:H23"/>
    <mergeCell ref="M23:N23"/>
    <mergeCell ref="A4:B5"/>
    <mergeCell ref="C4:C5"/>
    <mergeCell ref="G4:H4"/>
    <mergeCell ref="M4:N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T59"/>
  <sheetViews>
    <sheetView showGridLines="0" topLeftCell="A15" zoomScale="85" zoomScaleNormal="85" workbookViewId="0">
      <selection activeCell="I15" sqref="I15"/>
    </sheetView>
  </sheetViews>
  <sheetFormatPr baseColWidth="10" defaultColWidth="11.453125" defaultRowHeight="14.5"/>
  <cols>
    <col min="1" max="1" width="0.81640625" style="58" customWidth="1"/>
    <col min="2" max="2" width="33.54296875" style="205" customWidth="1"/>
    <col min="3" max="3" width="12.26953125" style="205" bestFit="1" customWidth="1"/>
    <col min="4" max="4" width="11.7265625" style="205" bestFit="1" customWidth="1"/>
    <col min="5" max="5" width="12.26953125" style="205" bestFit="1" customWidth="1"/>
    <col min="6" max="6" width="10.1796875" style="205" customWidth="1"/>
    <col min="7" max="7" width="1.7265625" style="94" customWidth="1"/>
    <col min="8" max="8" width="10.54296875" style="205" customWidth="1"/>
    <col min="9" max="9" width="11.81640625" style="205" customWidth="1"/>
    <col min="10" max="10" width="11.81640625" style="94" customWidth="1"/>
    <col min="11" max="11" width="8.26953125" style="58" bestFit="1" customWidth="1"/>
    <col min="12" max="12" width="33.54296875" style="205" customWidth="1"/>
    <col min="13" max="16" width="11.453125" style="58"/>
    <col min="17" max="17" width="1.7265625" style="94" customWidth="1"/>
    <col min="18" max="16384" width="11.453125" style="58"/>
  </cols>
  <sheetData>
    <row r="2" spans="1:20" s="130" customFormat="1" ht="23.5">
      <c r="A2" s="59"/>
      <c r="B2" s="299" t="s">
        <v>64</v>
      </c>
      <c r="G2" s="94"/>
      <c r="J2" s="94"/>
      <c r="L2" s="122"/>
      <c r="Q2" s="94"/>
    </row>
    <row r="3" spans="1:20">
      <c r="A3" s="206"/>
      <c r="B3" s="207"/>
      <c r="C3" s="207"/>
      <c r="D3" s="207"/>
      <c r="E3" s="207"/>
      <c r="F3" s="207"/>
      <c r="L3" s="207"/>
    </row>
    <row r="4" spans="1:20" s="130" customFormat="1" ht="15" customHeight="1">
      <c r="B4" s="382" t="s">
        <v>165</v>
      </c>
      <c r="C4" s="383" t="s">
        <v>85</v>
      </c>
      <c r="D4" s="383"/>
      <c r="E4" s="383" t="s">
        <v>96</v>
      </c>
      <c r="F4" s="383"/>
      <c r="G4" s="332"/>
      <c r="H4" s="383" t="s">
        <v>162</v>
      </c>
      <c r="I4" s="383"/>
      <c r="J4" s="94"/>
      <c r="L4" s="382" t="s">
        <v>166</v>
      </c>
      <c r="M4" s="383" t="s">
        <v>85</v>
      </c>
      <c r="N4" s="383"/>
      <c r="O4" s="383" t="s">
        <v>96</v>
      </c>
      <c r="P4" s="383"/>
      <c r="Q4" s="332"/>
      <c r="R4" s="383" t="s">
        <v>162</v>
      </c>
      <c r="S4" s="383"/>
    </row>
    <row r="5" spans="1:20" s="130" customFormat="1" ht="20.149999999999999" customHeight="1">
      <c r="B5" s="382"/>
      <c r="C5" s="245" t="s">
        <v>63</v>
      </c>
      <c r="D5" s="245" t="s">
        <v>1</v>
      </c>
      <c r="E5" s="245" t="s">
        <v>63</v>
      </c>
      <c r="F5" s="245" t="s">
        <v>1</v>
      </c>
      <c r="G5" s="94"/>
      <c r="H5" s="245" t="s">
        <v>10</v>
      </c>
      <c r="I5" s="245" t="s">
        <v>160</v>
      </c>
      <c r="J5" s="94"/>
      <c r="L5" s="382"/>
      <c r="M5" s="245" t="s">
        <v>63</v>
      </c>
      <c r="N5" s="245" t="s">
        <v>1</v>
      </c>
      <c r="O5" s="245" t="s">
        <v>63</v>
      </c>
      <c r="P5" s="245" t="s">
        <v>1</v>
      </c>
      <c r="Q5" s="94"/>
      <c r="R5" s="245" t="s">
        <v>10</v>
      </c>
      <c r="S5" s="245" t="s">
        <v>13</v>
      </c>
    </row>
    <row r="6" spans="1:20" s="130" customFormat="1" ht="17.149999999999999" customHeight="1">
      <c r="B6" s="246" t="s">
        <v>161</v>
      </c>
      <c r="C6" s="247">
        <v>1187591.304</v>
      </c>
      <c r="D6" s="51">
        <v>0.32827189655156214</v>
      </c>
      <c r="E6" s="247">
        <v>1113765.534</v>
      </c>
      <c r="F6" s="51">
        <v>0.34754162569691721</v>
      </c>
      <c r="G6" s="94"/>
      <c r="H6" s="51">
        <v>6.6284839803635087E-2</v>
      </c>
      <c r="I6" s="51">
        <v>6.6284839803635087E-2</v>
      </c>
      <c r="J6" s="94"/>
      <c r="L6" s="102" t="s">
        <v>161</v>
      </c>
      <c r="M6" s="247">
        <v>158042.413</v>
      </c>
      <c r="N6" s="51">
        <v>0.13307811573534392</v>
      </c>
      <c r="O6" s="247">
        <v>155594.48699999999</v>
      </c>
      <c r="P6" s="51">
        <v>0.13970129461736422</v>
      </c>
      <c r="Q6" s="94"/>
      <c r="R6" s="51">
        <v>1.573272965641781E-2</v>
      </c>
      <c r="S6" s="51">
        <v>1.573272965641781E-2</v>
      </c>
    </row>
    <row r="7" spans="1:20" s="130" customFormat="1" ht="17.149999999999999" customHeight="1">
      <c r="B7" s="246" t="s">
        <v>48</v>
      </c>
      <c r="C7" s="247">
        <v>53486.040999999997</v>
      </c>
      <c r="D7" s="51">
        <v>1.4784517248456216E-2</v>
      </c>
      <c r="E7" s="247">
        <v>43420.991000000002</v>
      </c>
      <c r="F7" s="51">
        <v>1.3549172910131739E-2</v>
      </c>
      <c r="G7" s="94"/>
      <c r="H7" s="51">
        <v>0.23180148053276795</v>
      </c>
      <c r="I7" s="51">
        <v>0.23180148053276795</v>
      </c>
      <c r="J7" s="94"/>
      <c r="L7" s="102" t="s">
        <v>48</v>
      </c>
      <c r="M7" s="247">
        <v>41175.107000000004</v>
      </c>
      <c r="N7" s="51">
        <v>0.76982902884885429</v>
      </c>
      <c r="O7" s="247">
        <v>31635.204000000002</v>
      </c>
      <c r="P7" s="51">
        <v>0.72856936867240085</v>
      </c>
      <c r="Q7" s="94"/>
      <c r="R7" s="51">
        <v>0.30155971176920504</v>
      </c>
      <c r="S7" s="51">
        <v>0.30155971176920504</v>
      </c>
    </row>
    <row r="8" spans="1:20" s="130" customFormat="1" ht="17.149999999999999" customHeight="1">
      <c r="B8" s="246" t="s">
        <v>46</v>
      </c>
      <c r="C8" s="247">
        <v>191656.967</v>
      </c>
      <c r="D8" s="51">
        <v>5.2977481253441511E-2</v>
      </c>
      <c r="E8" s="247">
        <v>206598.495</v>
      </c>
      <c r="F8" s="51">
        <v>6.4467407750504538E-2</v>
      </c>
      <c r="G8" s="94"/>
      <c r="H8" s="51">
        <v>-7.232157233284775E-2</v>
      </c>
      <c r="I8" s="51">
        <v>-7.232157233284775E-2</v>
      </c>
      <c r="J8" s="94"/>
      <c r="L8" s="102" t="s">
        <v>46</v>
      </c>
      <c r="M8" s="247">
        <v>11210.841</v>
      </c>
      <c r="N8" s="51">
        <v>5.8494304566554058E-2</v>
      </c>
      <c r="O8" s="247">
        <v>14626.593999999999</v>
      </c>
      <c r="P8" s="51">
        <v>7.079719530386705E-2</v>
      </c>
      <c r="Q8" s="94"/>
      <c r="R8" s="51">
        <v>-0.23353030787618767</v>
      </c>
      <c r="S8" s="51">
        <v>-0.23353030787618767</v>
      </c>
    </row>
    <row r="9" spans="1:20" s="130" customFormat="1" ht="17.149999999999999" customHeight="1">
      <c r="B9" s="246" t="s">
        <v>47</v>
      </c>
      <c r="C9" s="247">
        <v>258387.459</v>
      </c>
      <c r="D9" s="51">
        <v>7.1423006319915772E-2</v>
      </c>
      <c r="E9" s="247">
        <v>307651.07199999999</v>
      </c>
      <c r="F9" s="51">
        <v>9.6000056067706729E-2</v>
      </c>
      <c r="G9" s="94"/>
      <c r="H9" s="51">
        <v>-0.16012820199111799</v>
      </c>
      <c r="I9" s="51">
        <v>-0.16012820199111799</v>
      </c>
      <c r="J9" s="94"/>
      <c r="L9" s="102" t="s">
        <v>47</v>
      </c>
      <c r="M9" s="247">
        <v>7301.5050000000001</v>
      </c>
      <c r="N9" s="51">
        <v>2.8257969749220686E-2</v>
      </c>
      <c r="O9" s="247">
        <v>21095.637999999999</v>
      </c>
      <c r="P9" s="51">
        <v>6.8570012978859368E-2</v>
      </c>
      <c r="Q9" s="94"/>
      <c r="R9" s="51">
        <v>-0.65388555681511029</v>
      </c>
      <c r="S9" s="51">
        <v>-0.65388555681511029</v>
      </c>
    </row>
    <row r="10" spans="1:20" s="130" customFormat="1" ht="17.149999999999999" customHeight="1">
      <c r="B10" s="246" t="s">
        <v>101</v>
      </c>
      <c r="C10" s="247">
        <v>4057.3</v>
      </c>
      <c r="D10" s="51">
        <v>1.121511719892699E-3</v>
      </c>
      <c r="E10" s="247">
        <v>2577.31</v>
      </c>
      <c r="F10" s="51">
        <v>8.0422896918708349E-4</v>
      </c>
      <c r="G10" s="94"/>
      <c r="H10" s="51">
        <v>0.57423825616631308</v>
      </c>
      <c r="I10" s="51">
        <v>0.57423825616631308</v>
      </c>
      <c r="J10" s="94"/>
      <c r="L10" s="102" t="s">
        <v>49</v>
      </c>
      <c r="M10" s="247">
        <v>1424.105</v>
      </c>
      <c r="N10" s="51">
        <v>0</v>
      </c>
      <c r="O10" s="247">
        <v>6108.0020000000004</v>
      </c>
      <c r="P10" s="51">
        <v>0</v>
      </c>
      <c r="Q10" s="94"/>
      <c r="R10" s="51">
        <v>-0.76684601609495218</v>
      </c>
      <c r="S10" s="51">
        <v>-0.76684601609495218</v>
      </c>
    </row>
    <row r="11" spans="1:20" s="248" customFormat="1" ht="17.149999999999999" customHeight="1">
      <c r="B11" s="329" t="s">
        <v>15</v>
      </c>
      <c r="C11" s="330">
        <v>1695179.071</v>
      </c>
      <c r="D11" s="331">
        <v>0.46857841309326836</v>
      </c>
      <c r="E11" s="330">
        <v>1674013.402</v>
      </c>
      <c r="F11" s="331">
        <v>0.52236249139444724</v>
      </c>
      <c r="G11" s="352"/>
      <c r="H11" s="331">
        <v>1.2643667592333818E-2</v>
      </c>
      <c r="I11" s="331">
        <v>1.2643667592333818E-2</v>
      </c>
      <c r="J11" s="94"/>
      <c r="L11" s="102" t="s">
        <v>101</v>
      </c>
      <c r="M11" s="247">
        <v>-25700.156999999999</v>
      </c>
      <c r="N11" s="51">
        <v>-6.3343003968156157</v>
      </c>
      <c r="O11" s="247">
        <v>-41383.139000000003</v>
      </c>
      <c r="P11" s="51">
        <v>-16.056717662989708</v>
      </c>
      <c r="Q11" s="94"/>
      <c r="R11" s="51">
        <v>-0.37897033378739109</v>
      </c>
      <c r="S11" s="51">
        <v>-0.37897033378739109</v>
      </c>
      <c r="T11" s="246"/>
    </row>
    <row r="12" spans="1:20" s="130" customFormat="1" ht="17.149999999999999" customHeight="1">
      <c r="B12" s="246" t="s">
        <v>161</v>
      </c>
      <c r="C12" s="247">
        <v>424653.20199999999</v>
      </c>
      <c r="D12" s="51">
        <v>0.11738189015674505</v>
      </c>
      <c r="E12" s="247">
        <v>401052.04200000002</v>
      </c>
      <c r="F12" s="51">
        <v>0.12514508162698121</v>
      </c>
      <c r="G12" s="94"/>
      <c r="H12" s="51">
        <v>5.8848123256781681E-2</v>
      </c>
      <c r="I12" s="51">
        <v>1.1815841472830173</v>
      </c>
      <c r="J12" s="94"/>
      <c r="L12" s="329" t="s">
        <v>15</v>
      </c>
      <c r="M12" s="330">
        <v>193453.81400000004</v>
      </c>
      <c r="N12" s="331">
        <v>0.11411998726829493</v>
      </c>
      <c r="O12" s="330">
        <v>187676.78600000002</v>
      </c>
      <c r="P12" s="331">
        <v>0.11211187782354447</v>
      </c>
      <c r="Q12" s="332"/>
      <c r="R12" s="331">
        <v>3.0781793119581735E-2</v>
      </c>
      <c r="S12" s="331">
        <v>3.0781793119581735E-2</v>
      </c>
    </row>
    <row r="13" spans="1:20" s="130" customFormat="1" ht="17.149999999999999" customHeight="1">
      <c r="B13" s="246" t="s">
        <v>48</v>
      </c>
      <c r="C13" s="247">
        <v>21710.955999999998</v>
      </c>
      <c r="D13" s="51">
        <v>6.0013042180944737E-3</v>
      </c>
      <c r="E13" s="247">
        <v>18360.166000000001</v>
      </c>
      <c r="F13" s="51">
        <v>5.7291429344098069E-3</v>
      </c>
      <c r="G13" s="94"/>
      <c r="H13" s="51">
        <v>0.18250325187691652</v>
      </c>
      <c r="I13" s="51">
        <v>1.4488379719388238</v>
      </c>
      <c r="J13" s="94"/>
      <c r="L13" s="333" t="s">
        <v>16</v>
      </c>
      <c r="M13" s="330">
        <v>83820.603000000003</v>
      </c>
      <c r="N13" s="331">
        <v>0.12771574173901609</v>
      </c>
      <c r="O13" s="330">
        <v>69988.416000000012</v>
      </c>
      <c r="P13" s="331">
        <v>0.11011437853044813</v>
      </c>
      <c r="Q13" s="332"/>
      <c r="R13" s="331">
        <v>0.19763537726014535</v>
      </c>
      <c r="S13" s="331">
        <v>1.4724172284584176</v>
      </c>
    </row>
    <row r="14" spans="1:20" s="130" customFormat="1" ht="17.149999999999999" customHeight="1">
      <c r="B14" s="246" t="s">
        <v>46</v>
      </c>
      <c r="C14" s="247">
        <v>175934.266</v>
      </c>
      <c r="D14" s="51">
        <v>4.8631439935355923E-2</v>
      </c>
      <c r="E14" s="247">
        <v>183410.774</v>
      </c>
      <c r="F14" s="51">
        <v>5.7231864894725565E-2</v>
      </c>
      <c r="G14" s="94"/>
      <c r="H14" s="51">
        <v>-4.0763733977808747E-2</v>
      </c>
      <c r="I14" s="51">
        <v>0.97534172010649223</v>
      </c>
      <c r="J14" s="94"/>
      <c r="L14" s="333" t="s">
        <v>157</v>
      </c>
      <c r="M14" s="330">
        <v>38902.577999999994</v>
      </c>
      <c r="N14" s="331">
        <v>9.7705081330146867E-2</v>
      </c>
      <c r="O14" s="330">
        <v>0</v>
      </c>
      <c r="P14" s="331" t="s">
        <v>72</v>
      </c>
      <c r="Q14" s="332"/>
      <c r="R14" s="331" t="s">
        <v>72</v>
      </c>
      <c r="S14" s="331">
        <v>0</v>
      </c>
    </row>
    <row r="15" spans="1:20" s="130" customFormat="1" ht="17.149999999999999" customHeight="1">
      <c r="B15" s="246" t="s">
        <v>49</v>
      </c>
      <c r="C15" s="247">
        <v>32465.637999999999</v>
      </c>
      <c r="D15" s="51">
        <v>8.9740944743533294E-3</v>
      </c>
      <c r="E15" s="247">
        <v>30135.154999999999</v>
      </c>
      <c r="F15" s="51">
        <v>9.4034340618485892E-3</v>
      </c>
      <c r="G15" s="94"/>
      <c r="H15" s="51">
        <v>7.7334362474657858E-2</v>
      </c>
      <c r="I15" s="51">
        <v>1.2227210951880023</v>
      </c>
      <c r="J15" s="94"/>
      <c r="L15" s="333" t="s">
        <v>39</v>
      </c>
      <c r="M15" s="330">
        <v>25223.477000000003</v>
      </c>
      <c r="N15" s="331">
        <v>6.2737662313500267E-2</v>
      </c>
      <c r="O15" s="330">
        <v>23639.705999999998</v>
      </c>
      <c r="P15" s="331">
        <v>6.3044375215430951E-2</v>
      </c>
      <c r="Q15" s="332"/>
      <c r="R15" s="331">
        <v>6.6996222372647241E-2</v>
      </c>
      <c r="S15" s="331">
        <v>0.13044378464105932</v>
      </c>
    </row>
    <row r="16" spans="1:20" s="130" customFormat="1" ht="17" customHeight="1">
      <c r="B16" s="246" t="s">
        <v>101</v>
      </c>
      <c r="C16" s="247">
        <v>1541.902</v>
      </c>
      <c r="D16" s="51">
        <v>4.262098350937797E-4</v>
      </c>
      <c r="E16" s="247">
        <v>2639.2930000000001</v>
      </c>
      <c r="F16" s="51">
        <v>8.235702685252008E-4</v>
      </c>
      <c r="G16" s="94"/>
      <c r="H16" s="51">
        <v>-0.41578975884829761</v>
      </c>
      <c r="I16" s="51">
        <v>0.2154204523422778</v>
      </c>
      <c r="J16" s="94"/>
      <c r="L16" s="333" t="s">
        <v>40</v>
      </c>
      <c r="M16" s="330">
        <v>30479.555</v>
      </c>
      <c r="N16" s="331">
        <v>0.11261722842257223</v>
      </c>
      <c r="O16" s="330">
        <v>29652.516</v>
      </c>
      <c r="P16" s="331">
        <v>0.10892359900670989</v>
      </c>
      <c r="Q16" s="332"/>
      <c r="R16" s="331">
        <v>2.7891022805619725E-2</v>
      </c>
      <c r="S16" s="331">
        <v>6.7908464441179817E-2</v>
      </c>
    </row>
    <row r="17" spans="2:19" s="130" customFormat="1" ht="17.149999999999999" customHeight="1">
      <c r="B17" s="329" t="s">
        <v>16</v>
      </c>
      <c r="C17" s="330">
        <v>656305.96400000004</v>
      </c>
      <c r="D17" s="331">
        <v>0.18141493861964259</v>
      </c>
      <c r="E17" s="330">
        <v>635597.43000000005</v>
      </c>
      <c r="F17" s="331">
        <v>0.19833309378649039</v>
      </c>
      <c r="G17" s="352"/>
      <c r="H17" s="331">
        <v>3.2581211034789614E-2</v>
      </c>
      <c r="I17" s="331">
        <v>1.1277200121884068</v>
      </c>
      <c r="J17" s="94"/>
      <c r="L17" s="333" t="s">
        <v>19</v>
      </c>
      <c r="M17" s="330">
        <v>7809.3579999999993</v>
      </c>
      <c r="N17" s="331">
        <v>3.9973417181423027E-2</v>
      </c>
      <c r="O17" s="330">
        <v>13062.132999999998</v>
      </c>
      <c r="P17" s="331">
        <v>5.2694452480784332E-2</v>
      </c>
      <c r="Q17" s="332"/>
      <c r="R17" s="331">
        <v>-0.40213761412473747</v>
      </c>
      <c r="S17" s="331">
        <v>-0.29469814063829702</v>
      </c>
    </row>
    <row r="18" spans="2:19" s="130" customFormat="1" ht="17.149999999999999" customHeight="1">
      <c r="B18" s="246" t="s">
        <v>161</v>
      </c>
      <c r="C18" s="247">
        <v>402298.467</v>
      </c>
      <c r="D18" s="51">
        <v>0.11120263368135612</v>
      </c>
      <c r="E18" s="247">
        <v>375463.83100000001</v>
      </c>
      <c r="F18" s="51">
        <v>0.11716048506860384</v>
      </c>
      <c r="G18" s="94"/>
      <c r="H18" s="51">
        <v>7.1470628551701942E-2</v>
      </c>
      <c r="I18" s="51">
        <v>0.13637981987001369</v>
      </c>
      <c r="J18" s="94"/>
      <c r="L18" s="249" t="s">
        <v>54</v>
      </c>
      <c r="M18" s="108">
        <v>379689.38500000001</v>
      </c>
      <c r="N18" s="116">
        <v>0.10495307105620762</v>
      </c>
      <c r="O18" s="108">
        <v>324019.55700000003</v>
      </c>
      <c r="P18" s="116">
        <v>0.10110771087783987</v>
      </c>
      <c r="Q18" s="94"/>
      <c r="R18" s="116">
        <v>0.17181008614242366</v>
      </c>
      <c r="S18" s="116" t="s">
        <v>72</v>
      </c>
    </row>
    <row r="19" spans="2:19" s="130" customFormat="1" ht="17.149999999999999" customHeight="1">
      <c r="B19" s="246" t="s">
        <v>49</v>
      </c>
      <c r="C19" s="247">
        <v>-251.65700000000001</v>
      </c>
      <c r="D19" s="51">
        <v>-6.956258469746801E-5</v>
      </c>
      <c r="E19" s="247">
        <v>-494.51900000000001</v>
      </c>
      <c r="F19" s="51">
        <v>-1.5431069821380717E-4</v>
      </c>
      <c r="G19" s="94"/>
      <c r="H19" s="51">
        <v>-0.49110752064126961</v>
      </c>
      <c r="I19" s="51">
        <v>-0.45878188029964506</v>
      </c>
      <c r="J19" s="94"/>
      <c r="L19" s="246"/>
      <c r="M19" s="252"/>
      <c r="Q19" s="94"/>
    </row>
    <row r="20" spans="2:19" s="130" customFormat="1" ht="17" customHeight="1">
      <c r="B20" s="329" t="s">
        <v>39</v>
      </c>
      <c r="C20" s="330">
        <v>402046.81</v>
      </c>
      <c r="D20" s="331">
        <v>0.11113307109665865</v>
      </c>
      <c r="E20" s="330">
        <v>374969.31200000003</v>
      </c>
      <c r="F20" s="331">
        <v>0.11700617437039004</v>
      </c>
      <c r="G20" s="352"/>
      <c r="H20" s="331">
        <v>7.2212570824995881E-2</v>
      </c>
      <c r="I20" s="331">
        <v>0.13716542168943913</v>
      </c>
      <c r="J20" s="94"/>
      <c r="L20" s="246"/>
      <c r="Q20" s="94"/>
    </row>
    <row r="21" spans="2:19" s="130" customFormat="1" ht="17" customHeight="1">
      <c r="B21" s="246" t="s">
        <v>161</v>
      </c>
      <c r="C21" s="247">
        <v>398163.304</v>
      </c>
      <c r="D21" s="51">
        <v>0.11005959920814323</v>
      </c>
      <c r="E21" s="247" t="s">
        <v>72</v>
      </c>
      <c r="F21" s="247" t="s">
        <v>72</v>
      </c>
      <c r="G21" s="94"/>
      <c r="H21" s="247" t="s">
        <v>72</v>
      </c>
      <c r="I21" s="247" t="s">
        <v>72</v>
      </c>
      <c r="J21" s="94"/>
      <c r="L21" s="246"/>
      <c r="Q21" s="94"/>
    </row>
    <row r="22" spans="2:19" s="130" customFormat="1" ht="17" customHeight="1">
      <c r="B22" s="329" t="s">
        <v>157</v>
      </c>
      <c r="C22" s="330">
        <f>+C21</f>
        <v>398163.304</v>
      </c>
      <c r="D22" s="331">
        <f t="shared" ref="D22" si="0">+D21</f>
        <v>0.11005959920814323</v>
      </c>
      <c r="E22" s="330" t="s">
        <v>72</v>
      </c>
      <c r="F22" s="330" t="s">
        <v>72</v>
      </c>
      <c r="G22" s="352"/>
      <c r="H22" s="330" t="s">
        <v>72</v>
      </c>
      <c r="I22" s="330" t="s">
        <v>72</v>
      </c>
      <c r="J22" s="94"/>
      <c r="L22" s="246"/>
      <c r="Q22" s="94"/>
    </row>
    <row r="23" spans="2:19" s="130" customFormat="1" ht="17" customHeight="1">
      <c r="B23" s="246" t="s">
        <v>161</v>
      </c>
      <c r="C23" s="247">
        <v>264405.66100000002</v>
      </c>
      <c r="D23" s="51">
        <v>7.3086547116919115E-2</v>
      </c>
      <c r="E23" s="247">
        <v>266821.02299999999</v>
      </c>
      <c r="F23" s="51">
        <v>8.3259365883317532E-2</v>
      </c>
      <c r="G23" s="94"/>
      <c r="H23" s="51">
        <v>-9.0523676614491233E-3</v>
      </c>
      <c r="I23" s="51">
        <v>2.9215384539736711E-2</v>
      </c>
      <c r="J23" s="94"/>
      <c r="L23" s="246"/>
      <c r="Q23" s="94"/>
    </row>
    <row r="24" spans="2:19" s="130" customFormat="1" ht="17.149999999999999" customHeight="1">
      <c r="B24" s="246" t="s">
        <v>48</v>
      </c>
      <c r="C24" s="247">
        <v>6090.7219999999998</v>
      </c>
      <c r="D24" s="51">
        <v>1.6835866476741426E-3</v>
      </c>
      <c r="E24" s="247">
        <v>5304.9719999999998</v>
      </c>
      <c r="F24" s="51">
        <v>1.6553740772845878E-3</v>
      </c>
      <c r="G24" s="94"/>
      <c r="H24" s="51">
        <v>0.14811576762327872</v>
      </c>
      <c r="I24" s="51">
        <v>0.19091896933169505</v>
      </c>
      <c r="J24" s="94"/>
      <c r="L24" s="246"/>
      <c r="Q24" s="94"/>
    </row>
    <row r="25" spans="2:19" s="130" customFormat="1" ht="17.149999999999999" customHeight="1">
      <c r="B25" s="246" t="s">
        <v>101</v>
      </c>
      <c r="C25" s="247">
        <v>150.97200000000001</v>
      </c>
      <c r="D25" s="51">
        <v>4.1731414333581581E-5</v>
      </c>
      <c r="E25" s="247">
        <v>106.251</v>
      </c>
      <c r="F25" s="51">
        <v>3.3154774631339197E-5</v>
      </c>
      <c r="G25" s="94"/>
      <c r="H25" s="51">
        <v>0.42089956800406592</v>
      </c>
      <c r="I25" s="51">
        <v>0.472865907148321</v>
      </c>
      <c r="J25" s="94"/>
      <c r="L25" s="246"/>
      <c r="Q25" s="94"/>
    </row>
    <row r="26" spans="2:19" s="130" customFormat="1" ht="17.149999999999999" customHeight="1">
      <c r="B26" s="329" t="s">
        <v>40</v>
      </c>
      <c r="C26" s="330">
        <v>270647.35500000004</v>
      </c>
      <c r="D26" s="331">
        <v>7.4811865178926851E-2</v>
      </c>
      <c r="E26" s="330">
        <v>272232.24599999998</v>
      </c>
      <c r="F26" s="331">
        <v>8.4947894735233453E-2</v>
      </c>
      <c r="G26" s="352"/>
      <c r="H26" s="331">
        <v>-5.8218341996117973E-3</v>
      </c>
      <c r="I26" s="331">
        <v>3.254236636891461E-2</v>
      </c>
      <c r="J26" s="94"/>
      <c r="L26" s="246"/>
      <c r="Q26" s="94"/>
    </row>
    <row r="27" spans="2:19" s="130" customFormat="1" ht="17.149999999999999" customHeight="1">
      <c r="B27" s="246" t="s">
        <v>161</v>
      </c>
      <c r="C27" s="247">
        <v>178180.57399999999</v>
      </c>
      <c r="D27" s="51">
        <v>4.9252360436302052E-2</v>
      </c>
      <c r="E27" s="247">
        <v>218944.01699999999</v>
      </c>
      <c r="F27" s="51">
        <v>6.8319729136809032E-2</v>
      </c>
      <c r="G27" s="94"/>
      <c r="H27" s="51">
        <v>-0.18618203666191069</v>
      </c>
      <c r="I27" s="51">
        <v>-3.7694061784051325E-2</v>
      </c>
      <c r="J27" s="94"/>
      <c r="L27" s="246"/>
      <c r="Q27" s="94"/>
    </row>
    <row r="28" spans="2:19" s="130" customFormat="1" ht="17.149999999999999" customHeight="1">
      <c r="B28" s="246" t="s">
        <v>48</v>
      </c>
      <c r="C28" s="247">
        <v>2103.9690000000001</v>
      </c>
      <c r="D28" s="51">
        <v>5.8157540526727674E-4</v>
      </c>
      <c r="E28" s="247">
        <v>2344.7449999999999</v>
      </c>
      <c r="F28" s="51">
        <v>7.3165892126153553E-4</v>
      </c>
      <c r="G28" s="94"/>
      <c r="H28" s="51">
        <v>-0.10268749906706265</v>
      </c>
      <c r="I28" s="51">
        <v>5.9994653725630398E-2</v>
      </c>
      <c r="J28" s="94"/>
      <c r="L28" s="246"/>
      <c r="Q28" s="94"/>
    </row>
    <row r="29" spans="2:19" s="130" customFormat="1" ht="17.149999999999999" customHeight="1">
      <c r="B29" s="246" t="s">
        <v>46</v>
      </c>
      <c r="C29" s="247">
        <v>16013.994000000001</v>
      </c>
      <c r="D29" s="51">
        <v>4.426560016092318E-3</v>
      </c>
      <c r="E29" s="247">
        <v>25322.626</v>
      </c>
      <c r="F29" s="51">
        <v>7.9017228835840635E-3</v>
      </c>
      <c r="G29" s="94"/>
      <c r="H29" s="51">
        <v>-0.36760136962098633</v>
      </c>
      <c r="I29" s="51">
        <v>-0.25228910505019253</v>
      </c>
      <c r="J29" s="94"/>
      <c r="L29" s="246"/>
      <c r="Q29" s="94"/>
    </row>
    <row r="30" spans="2:19" s="130" customFormat="1" ht="17.149999999999999" customHeight="1">
      <c r="B30" s="246" t="s">
        <v>49</v>
      </c>
      <c r="C30" s="247">
        <v>-435.65699999999998</v>
      </c>
      <c r="D30" s="51">
        <v>-1.2042354061895682E-4</v>
      </c>
      <c r="E30" s="247">
        <v>2229.2840000000001</v>
      </c>
      <c r="F30" s="51">
        <v>6.9563023980245234E-4</v>
      </c>
      <c r="G30" s="94"/>
      <c r="H30" s="51">
        <v>-1.195424629612019</v>
      </c>
      <c r="I30" s="51">
        <v>-1.2322777832210663</v>
      </c>
      <c r="J30" s="94"/>
      <c r="L30" s="246"/>
      <c r="Q30" s="94"/>
    </row>
    <row r="31" spans="2:19" s="130" customFormat="1" ht="17.149999999999999" customHeight="1">
      <c r="B31" s="246" t="s">
        <v>101</v>
      </c>
      <c r="C31" s="247">
        <v>-499.09699999999998</v>
      </c>
      <c r="D31" s="51">
        <v>-1.3795951368232232E-4</v>
      </c>
      <c r="E31" s="247">
        <v>-956.26700000000005</v>
      </c>
      <c r="F31" s="51">
        <v>-2.9839546801805949E-4</v>
      </c>
      <c r="G31" s="94"/>
      <c r="H31" s="51">
        <v>-0.47807777534935336</v>
      </c>
      <c r="I31" s="51">
        <v>-0.38708363783075217</v>
      </c>
      <c r="J31" s="94"/>
      <c r="L31" s="246"/>
      <c r="Q31" s="94"/>
    </row>
    <row r="32" spans="2:19" s="130" customFormat="1" ht="17.149999999999999" customHeight="1">
      <c r="B32" s="329" t="s">
        <v>19</v>
      </c>
      <c r="C32" s="330">
        <v>195363.783</v>
      </c>
      <c r="D32" s="331">
        <v>5.4002112803360369E-2</v>
      </c>
      <c r="E32" s="330">
        <v>247884.405</v>
      </c>
      <c r="F32" s="331">
        <v>7.7350345713439031E-2</v>
      </c>
      <c r="G32" s="352"/>
      <c r="H32" s="331">
        <v>-0.21187545864371748</v>
      </c>
      <c r="I32" s="331">
        <v>-6.8092143228057678E-2</v>
      </c>
      <c r="J32" s="94"/>
      <c r="L32" s="246"/>
      <c r="Q32" s="94"/>
    </row>
    <row r="33" spans="2:19" s="130" customFormat="1" ht="17.149999999999999" customHeight="1">
      <c r="B33" s="249" t="s">
        <v>54</v>
      </c>
      <c r="C33" s="108">
        <f>+SUM(C32+C26+C20+C17+C11+C22)</f>
        <v>3617706.287</v>
      </c>
      <c r="D33" s="250">
        <f t="shared" ref="D33" si="1">+SUM(D32+D26+D20+D17+D11+D22)</f>
        <v>1</v>
      </c>
      <c r="E33" s="108">
        <f>+SUM(E32+E26+E20+E17+E11)</f>
        <v>3204696.7949999999</v>
      </c>
      <c r="F33" s="116">
        <f>+SUM(F32+F26+F20+F17+F11)</f>
        <v>1.0000000000000002</v>
      </c>
      <c r="G33" s="94"/>
      <c r="H33" s="251">
        <f>+C33/E33-1</f>
        <v>0.12887630824993535</v>
      </c>
      <c r="I33" s="251" t="s">
        <v>72</v>
      </c>
      <c r="J33" s="94"/>
      <c r="L33" s="246"/>
      <c r="Q33" s="94"/>
    </row>
    <row r="34" spans="2:19">
      <c r="L34" s="246"/>
      <c r="M34" s="130"/>
      <c r="N34" s="130"/>
      <c r="O34" s="130"/>
      <c r="P34" s="130"/>
      <c r="R34" s="130"/>
      <c r="S34" s="130"/>
    </row>
    <row r="35" spans="2:19">
      <c r="L35" s="246"/>
    </row>
    <row r="36" spans="2:19">
      <c r="L36" s="246"/>
    </row>
    <row r="37" spans="2:19">
      <c r="L37" s="246"/>
    </row>
    <row r="38" spans="2:19">
      <c r="L38" s="246"/>
    </row>
    <row r="39" spans="2:19">
      <c r="L39" s="246"/>
    </row>
    <row r="40" spans="2:19">
      <c r="L40" s="246"/>
    </row>
    <row r="41" spans="2:19">
      <c r="L41" s="246"/>
    </row>
    <row r="42" spans="2:19">
      <c r="L42" s="246"/>
    </row>
    <row r="43" spans="2:19">
      <c r="L43" s="246"/>
    </row>
    <row r="44" spans="2:19">
      <c r="L44" s="246"/>
    </row>
    <row r="45" spans="2:19">
      <c r="L45" s="246"/>
    </row>
    <row r="46" spans="2:19">
      <c r="L46" s="246"/>
    </row>
    <row r="47" spans="2:19">
      <c r="L47" s="246"/>
    </row>
    <row r="48" spans="2:19">
      <c r="L48" s="246"/>
    </row>
    <row r="49" spans="12:12">
      <c r="L49" s="246"/>
    </row>
    <row r="50" spans="12:12">
      <c r="L50" s="246"/>
    </row>
    <row r="51" spans="12:12">
      <c r="L51" s="246"/>
    </row>
    <row r="52" spans="12:12">
      <c r="L52" s="246"/>
    </row>
    <row r="53" spans="12:12">
      <c r="L53" s="246"/>
    </row>
    <row r="54" spans="12:12">
      <c r="L54" s="246"/>
    </row>
    <row r="55" spans="12:12">
      <c r="L55" s="246"/>
    </row>
    <row r="56" spans="12:12">
      <c r="L56" s="246"/>
    </row>
    <row r="57" spans="12:12">
      <c r="L57" s="246"/>
    </row>
    <row r="58" spans="12:12">
      <c r="L58" s="246"/>
    </row>
    <row r="59" spans="12:12">
      <c r="L59" s="246"/>
    </row>
  </sheetData>
  <mergeCells count="8">
    <mergeCell ref="B4:B5"/>
    <mergeCell ref="M4:N4"/>
    <mergeCell ref="O4:P4"/>
    <mergeCell ref="R4:S4"/>
    <mergeCell ref="C4:D4"/>
    <mergeCell ref="E4:F4"/>
    <mergeCell ref="H4:I4"/>
    <mergeCell ref="L4:L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2:R57"/>
  <sheetViews>
    <sheetView showGridLines="0" zoomScale="85" zoomScaleNormal="85" workbookViewId="0">
      <selection activeCell="I15" sqref="I15"/>
    </sheetView>
  </sheetViews>
  <sheetFormatPr baseColWidth="10" defaultColWidth="11.453125" defaultRowHeight="14.5"/>
  <cols>
    <col min="1" max="1" width="0.81640625" style="58" customWidth="1"/>
    <col min="2" max="2" width="33.54296875" style="205" customWidth="1"/>
    <col min="3" max="4" width="11.54296875" style="205" bestFit="1" customWidth="1"/>
    <col min="5" max="5" width="12" style="205" customWidth="1"/>
    <col min="6" max="6" width="10.1796875" style="205" customWidth="1"/>
    <col min="7" max="7" width="1.7265625" style="94" customWidth="1"/>
    <col min="8" max="8" width="10.54296875" style="205" customWidth="1"/>
    <col min="9" max="9" width="11.81640625" style="205" customWidth="1"/>
    <col min="10" max="10" width="8.26953125" style="58" bestFit="1" customWidth="1"/>
    <col min="11" max="11" width="33.54296875" style="205" customWidth="1"/>
    <col min="12" max="15" width="11.453125" style="58"/>
    <col min="16" max="16" width="1.7265625" customWidth="1"/>
    <col min="17" max="16384" width="11.453125" style="58"/>
  </cols>
  <sheetData>
    <row r="2" spans="1:18" s="130" customFormat="1" ht="23.5">
      <c r="A2" s="59"/>
      <c r="B2" s="299" t="s">
        <v>65</v>
      </c>
      <c r="G2" s="94"/>
      <c r="K2" s="122"/>
      <c r="P2"/>
    </row>
    <row r="3" spans="1:18">
      <c r="A3" s="206"/>
      <c r="B3" s="207"/>
      <c r="C3" s="207"/>
      <c r="D3" s="207"/>
      <c r="E3" s="207"/>
      <c r="F3" s="207"/>
      <c r="K3" s="207"/>
    </row>
    <row r="4" spans="1:18" s="130" customFormat="1" ht="15" customHeight="1">
      <c r="B4" s="382" t="s">
        <v>165</v>
      </c>
      <c r="C4" s="383" t="s">
        <v>66</v>
      </c>
      <c r="D4" s="383"/>
      <c r="E4" s="383" t="s">
        <v>58</v>
      </c>
      <c r="F4" s="383"/>
      <c r="G4" s="94"/>
      <c r="H4" s="383" t="s">
        <v>162</v>
      </c>
      <c r="I4" s="383"/>
      <c r="K4" s="382" t="s">
        <v>166</v>
      </c>
      <c r="L4" s="383" t="s">
        <v>66</v>
      </c>
      <c r="M4" s="383"/>
      <c r="N4" s="383" t="s">
        <v>58</v>
      </c>
      <c r="O4" s="383"/>
      <c r="P4" s="94"/>
      <c r="Q4" s="383" t="s">
        <v>162</v>
      </c>
      <c r="R4" s="383"/>
    </row>
    <row r="5" spans="1:18" s="130" customFormat="1" ht="20.149999999999999" customHeight="1">
      <c r="B5" s="382"/>
      <c r="C5" s="245" t="s">
        <v>63</v>
      </c>
      <c r="D5" s="245" t="s">
        <v>1</v>
      </c>
      <c r="E5" s="245" t="s">
        <v>63</v>
      </c>
      <c r="F5" s="245" t="s">
        <v>1</v>
      </c>
      <c r="G5" s="94"/>
      <c r="H5" s="245" t="s">
        <v>10</v>
      </c>
      <c r="I5" s="245" t="s">
        <v>13</v>
      </c>
      <c r="K5" s="382"/>
      <c r="L5" s="245" t="s">
        <v>63</v>
      </c>
      <c r="M5" s="245" t="s">
        <v>1</v>
      </c>
      <c r="N5" s="245" t="s">
        <v>63</v>
      </c>
      <c r="O5" s="245" t="s">
        <v>1</v>
      </c>
      <c r="P5"/>
      <c r="Q5" s="245" t="s">
        <v>10</v>
      </c>
      <c r="R5" s="245" t="s">
        <v>13</v>
      </c>
    </row>
    <row r="6" spans="1:18" s="130" customFormat="1" ht="17.149999999999999" customHeight="1">
      <c r="B6" s="246" t="s">
        <v>161</v>
      </c>
      <c r="C6" s="247">
        <v>2326339.4950000001</v>
      </c>
      <c r="D6" s="51">
        <v>0.32542015349969605</v>
      </c>
      <c r="E6" s="247">
        <v>2174202.0690000001</v>
      </c>
      <c r="F6" s="51">
        <v>0.35070117984676513</v>
      </c>
      <c r="G6" s="94"/>
      <c r="H6" s="51">
        <v>6.9973912806537752E-2</v>
      </c>
      <c r="I6" s="51">
        <v>6.9973912806537752E-2</v>
      </c>
      <c r="K6" s="246" t="s">
        <v>161</v>
      </c>
      <c r="L6" s="247">
        <v>308333.36300000001</v>
      </c>
      <c r="M6" s="247">
        <v>0.13254014027733299</v>
      </c>
      <c r="N6" s="247">
        <v>315390.65399999998</v>
      </c>
      <c r="O6" s="247">
        <v>0.14506041480544649</v>
      </c>
      <c r="P6"/>
      <c r="Q6" s="247">
        <v>-2.2376347905350369E-2</v>
      </c>
      <c r="R6" s="247">
        <v>-2.2376347905350369E-2</v>
      </c>
    </row>
    <row r="7" spans="1:18" s="130" customFormat="1" ht="17.149999999999999" customHeight="1">
      <c r="B7" s="246" t="s">
        <v>48</v>
      </c>
      <c r="C7" s="247">
        <v>104860.629</v>
      </c>
      <c r="D7" s="51">
        <v>1.4668435995088791E-2</v>
      </c>
      <c r="E7" s="247">
        <v>86500.659</v>
      </c>
      <c r="F7" s="51">
        <v>1.3952651228400014E-2</v>
      </c>
      <c r="G7" s="94"/>
      <c r="H7" s="51">
        <v>0.21225237139522823</v>
      </c>
      <c r="I7" s="51">
        <v>0.21225237139522823</v>
      </c>
      <c r="K7" s="246" t="s">
        <v>48</v>
      </c>
      <c r="L7" s="247">
        <v>81683.17</v>
      </c>
      <c r="M7" s="247">
        <v>0.77896891120117162</v>
      </c>
      <c r="N7" s="247">
        <v>65354.837</v>
      </c>
      <c r="O7" s="247">
        <v>0.75554149246423663</v>
      </c>
      <c r="P7"/>
      <c r="Q7" s="247">
        <v>0.24984123210344777</v>
      </c>
      <c r="R7" s="247">
        <v>0.24984123210344777</v>
      </c>
    </row>
    <row r="8" spans="1:18" s="130" customFormat="1" ht="17.149999999999999" customHeight="1">
      <c r="B8" s="246" t="s">
        <v>46</v>
      </c>
      <c r="C8" s="247">
        <v>393726.83600000001</v>
      </c>
      <c r="D8" s="51">
        <v>5.5076504389600996E-2</v>
      </c>
      <c r="E8" s="247">
        <v>435268.77399999998</v>
      </c>
      <c r="F8" s="51">
        <v>7.0209330939724604E-2</v>
      </c>
      <c r="G8" s="94"/>
      <c r="H8" s="51">
        <v>-9.5439738574033317E-2</v>
      </c>
      <c r="I8" s="51">
        <v>-9.5439738574033317E-2</v>
      </c>
      <c r="K8" s="246" t="s">
        <v>46</v>
      </c>
      <c r="L8" s="247">
        <v>29375.353999999999</v>
      </c>
      <c r="M8" s="247">
        <v>7.460846280744754E-2</v>
      </c>
      <c r="N8" s="247">
        <v>51761.73</v>
      </c>
      <c r="O8" s="247">
        <v>0.11891900612195078</v>
      </c>
      <c r="P8"/>
      <c r="Q8" s="247">
        <v>-0.43248894501787327</v>
      </c>
      <c r="R8" s="247">
        <v>-0.43248894501787327</v>
      </c>
    </row>
    <row r="9" spans="1:18" s="130" customFormat="1" ht="17.149999999999999" customHeight="1">
      <c r="B9" s="246" t="s">
        <v>47</v>
      </c>
      <c r="C9" s="247">
        <v>497132.01199999999</v>
      </c>
      <c r="D9" s="51">
        <v>6.9541344245910561E-2</v>
      </c>
      <c r="E9" s="247">
        <v>582165.89199999999</v>
      </c>
      <c r="F9" s="51">
        <v>9.3903997288002056E-2</v>
      </c>
      <c r="G9" s="94"/>
      <c r="H9" s="51">
        <v>-0.14606468906632541</v>
      </c>
      <c r="I9" s="51">
        <v>-0.14606468906632541</v>
      </c>
      <c r="K9" s="246" t="s">
        <v>47</v>
      </c>
      <c r="L9" s="247">
        <v>4321.2430000000004</v>
      </c>
      <c r="M9" s="247">
        <v>8.6923450827785364E-3</v>
      </c>
      <c r="N9" s="247">
        <v>41399.421000000002</v>
      </c>
      <c r="O9" s="247">
        <v>7.1112755949639186E-2</v>
      </c>
      <c r="P9"/>
      <c r="Q9" s="247">
        <v>-0.8956206899608572</v>
      </c>
      <c r="R9" s="247">
        <v>-0.8956206899608572</v>
      </c>
    </row>
    <row r="10" spans="1:18" s="130" customFormat="1" ht="17.149999999999999" customHeight="1">
      <c r="B10" s="246" t="s">
        <v>101</v>
      </c>
      <c r="C10" s="247">
        <v>8609.6270000000004</v>
      </c>
      <c r="D10" s="51">
        <v>1.2043582400319984E-3</v>
      </c>
      <c r="E10" s="247">
        <v>3572.5709999999999</v>
      </c>
      <c r="F10" s="51">
        <v>5.762596230821348E-4</v>
      </c>
      <c r="G10" s="94"/>
      <c r="H10" s="51">
        <v>1.4099246732955062</v>
      </c>
      <c r="I10" s="51">
        <v>1.4099246732955062</v>
      </c>
      <c r="K10" s="246" t="s">
        <v>49</v>
      </c>
      <c r="L10" s="247">
        <v>-6245.2089999999998</v>
      </c>
      <c r="M10" s="247">
        <v>0</v>
      </c>
      <c r="N10" s="247">
        <v>11737.338</v>
      </c>
      <c r="O10" s="247">
        <v>0</v>
      </c>
      <c r="P10"/>
      <c r="Q10" s="247">
        <v>-1.5320805279698004</v>
      </c>
      <c r="R10" s="247">
        <v>-1.5320805279698004</v>
      </c>
    </row>
    <row r="11" spans="1:18" s="248" customFormat="1" ht="17.149999999999999" customHeight="1">
      <c r="B11" s="329" t="s">
        <v>15</v>
      </c>
      <c r="C11" s="330">
        <v>3330668.5990000004</v>
      </c>
      <c r="D11" s="331">
        <v>0.46591079637032845</v>
      </c>
      <c r="E11" s="330">
        <v>3281709.9650000003</v>
      </c>
      <c r="F11" s="331">
        <v>0.52934341892597403</v>
      </c>
      <c r="G11" s="332"/>
      <c r="H11" s="331">
        <v>1.4918635260931845E-2</v>
      </c>
      <c r="I11" s="331">
        <v>1.4918635260931845E-2</v>
      </c>
      <c r="K11" s="246" t="s">
        <v>101</v>
      </c>
      <c r="L11" s="247">
        <v>-49408.833999999995</v>
      </c>
      <c r="M11" s="247">
        <v>-5.738789148472982</v>
      </c>
      <c r="N11" s="247">
        <v>-47925.807000000001</v>
      </c>
      <c r="O11" s="247">
        <v>-13.414934790659164</v>
      </c>
      <c r="P11"/>
      <c r="Q11" s="247">
        <v>3.0944225936560432E-2</v>
      </c>
      <c r="R11" s="247">
        <v>3.0944225936560432E-2</v>
      </c>
    </row>
    <row r="12" spans="1:18" s="130" customFormat="1" ht="17.149999999999999" customHeight="1">
      <c r="B12" s="246" t="s">
        <v>161</v>
      </c>
      <c r="C12" s="247">
        <v>859486.75300000003</v>
      </c>
      <c r="D12" s="51">
        <v>0.12022936105988062</v>
      </c>
      <c r="E12" s="247">
        <v>782649.98600000003</v>
      </c>
      <c r="F12" s="51">
        <v>0.12624230167506764</v>
      </c>
      <c r="G12" s="94"/>
      <c r="H12" s="51">
        <v>9.8175133679744286E-2</v>
      </c>
      <c r="I12" s="51">
        <v>1.1207389167191368</v>
      </c>
      <c r="K12" s="329" t="s">
        <v>15</v>
      </c>
      <c r="L12" s="330">
        <v>368059.08700000006</v>
      </c>
      <c r="M12" s="331">
        <v>0.11050606689314754</v>
      </c>
      <c r="N12" s="330">
        <v>437718.17299999995</v>
      </c>
      <c r="O12" s="331">
        <v>0.13338112681143044</v>
      </c>
      <c r="P12" s="298"/>
      <c r="Q12" s="331">
        <v>-0.15914140718119074</v>
      </c>
      <c r="R12" s="331">
        <v>-0.15914140718119074</v>
      </c>
    </row>
    <row r="13" spans="1:18" s="130" customFormat="1" ht="17.149999999999999" customHeight="1">
      <c r="B13" s="246" t="s">
        <v>48</v>
      </c>
      <c r="C13" s="247">
        <v>40916.328999999998</v>
      </c>
      <c r="D13" s="51">
        <v>5.7235833774227632E-3</v>
      </c>
      <c r="E13" s="247">
        <v>31684.481</v>
      </c>
      <c r="F13" s="51">
        <v>5.1107415580020831E-3</v>
      </c>
      <c r="G13" s="94"/>
      <c r="H13" s="51">
        <v>0.29136813066308376</v>
      </c>
      <c r="I13" s="51">
        <v>1.5037482444532122</v>
      </c>
      <c r="K13" s="333" t="s">
        <v>16</v>
      </c>
      <c r="L13" s="330">
        <v>185330.32500000001</v>
      </c>
      <c r="M13" s="331">
        <v>0.13934917564738497</v>
      </c>
      <c r="N13" s="330">
        <v>143533.29300000001</v>
      </c>
      <c r="O13" s="331">
        <v>0.11605592559604327</v>
      </c>
      <c r="P13" s="298"/>
      <c r="Q13" s="331">
        <v>0.29120095502860099</v>
      </c>
      <c r="R13" s="331">
        <v>1.4771459576804409</v>
      </c>
    </row>
    <row r="14" spans="1:18" s="130" customFormat="1" ht="17.149999999999999" customHeight="1">
      <c r="B14" s="246" t="s">
        <v>46</v>
      </c>
      <c r="C14" s="247">
        <v>363583.69099999999</v>
      </c>
      <c r="D14" s="51">
        <v>5.0859928565673972E-2</v>
      </c>
      <c r="E14" s="247">
        <v>362043.11300000001</v>
      </c>
      <c r="F14" s="51">
        <v>5.8397951457609308E-2</v>
      </c>
      <c r="G14" s="94"/>
      <c r="H14" s="51">
        <v>4.2552335472818559E-3</v>
      </c>
      <c r="I14" s="51">
        <v>0.93357022241666554</v>
      </c>
      <c r="K14" s="333" t="s">
        <v>157</v>
      </c>
      <c r="L14" s="330">
        <v>77829.198999999993</v>
      </c>
      <c r="M14" s="331">
        <v>9.7503316020681158E-2</v>
      </c>
      <c r="N14" s="330" t="s">
        <v>72</v>
      </c>
      <c r="O14" s="331" t="s">
        <v>72</v>
      </c>
      <c r="P14" s="298"/>
      <c r="Q14" s="331" t="s">
        <v>72</v>
      </c>
      <c r="R14" s="331" t="s">
        <v>72</v>
      </c>
    </row>
    <row r="15" spans="1:18" s="130" customFormat="1" ht="17.149999999999999" customHeight="1">
      <c r="B15" s="246" t="s">
        <v>49</v>
      </c>
      <c r="C15" s="247">
        <v>65090.877999999997</v>
      </c>
      <c r="D15" s="51">
        <v>9.1052417567238988E-3</v>
      </c>
      <c r="E15" s="247">
        <v>57519.82</v>
      </c>
      <c r="F15" s="51">
        <v>9.2780100921583467E-3</v>
      </c>
      <c r="G15" s="94"/>
      <c r="H15" s="51">
        <v>0.13162520327775717</v>
      </c>
      <c r="I15" s="51">
        <v>1.1855057029524327</v>
      </c>
      <c r="K15" s="333" t="s">
        <v>39</v>
      </c>
      <c r="L15" s="330">
        <v>46852.127</v>
      </c>
      <c r="M15" s="331">
        <v>6.0544985137359071E-2</v>
      </c>
      <c r="N15" s="330">
        <v>41775.676999999996</v>
      </c>
      <c r="O15" s="331">
        <v>6.1288077524278305E-2</v>
      </c>
      <c r="P15" s="298"/>
      <c r="Q15" s="331">
        <v>0.12151688170128283</v>
      </c>
      <c r="R15" s="331">
        <v>0.15833821358772449</v>
      </c>
    </row>
    <row r="16" spans="1:18" s="130" customFormat="1" ht="17.149999999999999" customHeight="1">
      <c r="B16" s="246" t="s">
        <v>101</v>
      </c>
      <c r="C16" s="247">
        <v>893.08</v>
      </c>
      <c r="D16" s="51">
        <v>1.2492855462934422E-4</v>
      </c>
      <c r="E16" s="247">
        <v>2862.3110000000001</v>
      </c>
      <c r="F16" s="51">
        <v>4.6169390559455594E-4</v>
      </c>
      <c r="G16" s="94"/>
      <c r="H16" s="51">
        <v>-0.68798638582599869</v>
      </c>
      <c r="I16" s="51">
        <v>-0.25520572948057219</v>
      </c>
      <c r="K16" s="333" t="s">
        <v>40</v>
      </c>
      <c r="L16" s="330">
        <v>56731.737000000001</v>
      </c>
      <c r="M16" s="331">
        <v>0.10619329080099986</v>
      </c>
      <c r="N16" s="330">
        <v>56355.189999999995</v>
      </c>
      <c r="O16" s="331">
        <v>0.10750133057127219</v>
      </c>
      <c r="P16" s="298"/>
      <c r="Q16" s="331">
        <v>6.6816738618040716E-3</v>
      </c>
      <c r="R16" s="331">
        <v>2.6181786683430408E-2</v>
      </c>
    </row>
    <row r="17" spans="2:18" s="130" customFormat="1" ht="17.149999999999999" customHeight="1">
      <c r="B17" s="329" t="s">
        <v>16</v>
      </c>
      <c r="C17" s="330">
        <v>1329970.7310000001</v>
      </c>
      <c r="D17" s="331">
        <v>0.18604304331433064</v>
      </c>
      <c r="E17" s="330">
        <v>1236759.7110000001</v>
      </c>
      <c r="F17" s="331">
        <v>0.19949069868843194</v>
      </c>
      <c r="G17" s="332"/>
      <c r="H17" s="331">
        <v>7.5367121980900231E-2</v>
      </c>
      <c r="I17" s="331">
        <v>1.0755958552000702</v>
      </c>
      <c r="K17" s="333" t="s">
        <v>19</v>
      </c>
      <c r="L17" s="330">
        <v>16305.444000000001</v>
      </c>
      <c r="M17" s="331">
        <v>4.2707355866585743E-2</v>
      </c>
      <c r="N17" s="330">
        <v>29316.864000000001</v>
      </c>
      <c r="O17" s="331">
        <v>6.1685921616888406E-2</v>
      </c>
      <c r="P17" s="298"/>
      <c r="Q17" s="331">
        <v>-0.4438203213003955</v>
      </c>
      <c r="R17" s="331">
        <v>-0.33765438670802472</v>
      </c>
    </row>
    <row r="18" spans="2:18" s="130" customFormat="1" ht="17.149999999999999" customHeight="1">
      <c r="B18" s="246" t="s">
        <v>161</v>
      </c>
      <c r="C18" s="247">
        <v>774673.68900000001</v>
      </c>
      <c r="D18" s="51">
        <v>0.10836528001539854</v>
      </c>
      <c r="E18" s="247">
        <v>680783.50699999998</v>
      </c>
      <c r="F18" s="51">
        <v>0.1098111268171728</v>
      </c>
      <c r="G18" s="94"/>
      <c r="H18" s="51">
        <v>0.1379148892924047</v>
      </c>
      <c r="I18" s="51">
        <v>0.17018136419142227</v>
      </c>
      <c r="K18" s="249" t="s">
        <v>54</v>
      </c>
      <c r="L18" s="253">
        <v>751107.91899999999</v>
      </c>
      <c r="M18" s="254">
        <v>0.10506878072661414</v>
      </c>
      <c r="N18" s="253">
        <v>708699.19699999993</v>
      </c>
      <c r="O18" s="254">
        <v>0.11431395825074758</v>
      </c>
      <c r="P18"/>
      <c r="Q18" s="254">
        <f>+L18/N18-1</f>
        <v>5.9840228660510419E-2</v>
      </c>
      <c r="R18" s="254" t="s">
        <v>73</v>
      </c>
    </row>
    <row r="19" spans="2:18" s="130" customFormat="1" ht="17.149999999999999" customHeight="1">
      <c r="B19" s="246" t="s">
        <v>49</v>
      </c>
      <c r="C19" s="247">
        <v>-833.76</v>
      </c>
      <c r="D19" s="51">
        <v>-1.1663057252179205E-4</v>
      </c>
      <c r="E19" s="247">
        <v>844.61199999999997</v>
      </c>
      <c r="F19" s="51">
        <v>1.3623684253459147E-4</v>
      </c>
      <c r="G19" s="94"/>
      <c r="H19" s="51">
        <v>-1.9871514967819544</v>
      </c>
      <c r="I19" s="51">
        <v>-1.9494342069474846</v>
      </c>
      <c r="K19" s="246"/>
      <c r="P19"/>
    </row>
    <row r="20" spans="2:18" s="130" customFormat="1" ht="17.149999999999999" customHeight="1">
      <c r="B20" s="329" t="s">
        <v>39</v>
      </c>
      <c r="C20" s="330">
        <v>773839.929</v>
      </c>
      <c r="D20" s="331">
        <v>0.10824864944287674</v>
      </c>
      <c r="E20" s="330">
        <v>681628.11899999995</v>
      </c>
      <c r="F20" s="331">
        <v>0.10994736365970738</v>
      </c>
      <c r="G20" s="332"/>
      <c r="H20" s="331">
        <v>0.13528169896406528</v>
      </c>
      <c r="I20" s="331">
        <v>0.16735691952536014</v>
      </c>
      <c r="K20" s="246"/>
      <c r="P20"/>
    </row>
    <row r="21" spans="2:18" s="130" customFormat="1" ht="17.149999999999999" customHeight="1">
      <c r="B21" s="246" t="s">
        <v>161</v>
      </c>
      <c r="C21" s="247">
        <v>798221.04700000002</v>
      </c>
      <c r="D21" s="51">
        <v>0.11165920374035007</v>
      </c>
      <c r="E21" s="247" t="s">
        <v>72</v>
      </c>
      <c r="F21" s="247" t="s">
        <v>72</v>
      </c>
      <c r="G21" s="94"/>
      <c r="H21" s="247" t="s">
        <v>72</v>
      </c>
      <c r="I21" s="247" t="s">
        <v>72</v>
      </c>
      <c r="K21" s="246"/>
      <c r="P21"/>
    </row>
    <row r="22" spans="2:18" s="130" customFormat="1" ht="17.149999999999999" customHeight="1">
      <c r="B22" s="329" t="s">
        <v>157</v>
      </c>
      <c r="C22" s="330">
        <v>798221.04700000002</v>
      </c>
      <c r="D22" s="331">
        <v>0.11165920374035007</v>
      </c>
      <c r="E22" s="330" t="s">
        <v>72</v>
      </c>
      <c r="F22" s="331" t="s">
        <v>72</v>
      </c>
      <c r="G22" s="332"/>
      <c r="H22" s="331" t="s">
        <v>72</v>
      </c>
      <c r="I22" s="331" t="s">
        <v>72</v>
      </c>
      <c r="K22" s="246"/>
      <c r="P22"/>
    </row>
    <row r="23" spans="2:18" s="130" customFormat="1" ht="17.149999999999999" customHeight="1">
      <c r="B23" s="246" t="s">
        <v>161</v>
      </c>
      <c r="C23" s="247">
        <v>522265.5</v>
      </c>
      <c r="D23" s="51">
        <v>7.3057143870394345E-2</v>
      </c>
      <c r="E23" s="247">
        <v>513688.65100000001</v>
      </c>
      <c r="F23" s="51">
        <v>8.285854316312545E-2</v>
      </c>
      <c r="G23" s="94"/>
      <c r="H23" s="51">
        <v>1.669659040218896E-2</v>
      </c>
      <c r="I23" s="51">
        <v>3.6613037218466982E-2</v>
      </c>
      <c r="K23" s="246"/>
      <c r="P23"/>
    </row>
    <row r="24" spans="2:18" s="130" customFormat="1" ht="17.149999999999999" customHeight="1">
      <c r="B24" s="246" t="s">
        <v>48</v>
      </c>
      <c r="C24" s="247">
        <v>11703.19</v>
      </c>
      <c r="D24" s="51">
        <v>1.6371015040674913E-3</v>
      </c>
      <c r="E24" s="247">
        <v>10292.191000000001</v>
      </c>
      <c r="F24" s="51">
        <v>1.6601417036496517E-3</v>
      </c>
      <c r="G24" s="94"/>
      <c r="H24" s="51">
        <v>0.13709413282361349</v>
      </c>
      <c r="I24" s="51">
        <v>0.15815958766357419</v>
      </c>
      <c r="K24" s="246"/>
      <c r="P24"/>
    </row>
    <row r="25" spans="2:18" s="130" customFormat="1" ht="17.149999999999999" customHeight="1">
      <c r="B25" s="246" t="s">
        <v>101</v>
      </c>
      <c r="C25" s="247">
        <v>262.20699999999999</v>
      </c>
      <c r="D25" s="51">
        <v>3.6678843467210617E-5</v>
      </c>
      <c r="E25" s="247">
        <v>246.995</v>
      </c>
      <c r="F25" s="51">
        <v>3.9840564569093764E-5</v>
      </c>
      <c r="G25" s="94"/>
      <c r="H25" s="51">
        <v>6.1588291260956662E-2</v>
      </c>
      <c r="I25" s="51">
        <v>7.4530360012017516E-2</v>
      </c>
      <c r="K25" s="246"/>
      <c r="P25"/>
    </row>
    <row r="26" spans="2:18" s="130" customFormat="1" ht="17.149999999999999" customHeight="1">
      <c r="B26" s="329" t="s">
        <v>40</v>
      </c>
      <c r="C26" s="330">
        <v>534230.897</v>
      </c>
      <c r="D26" s="331">
        <v>7.473092421792904E-2</v>
      </c>
      <c r="E26" s="330">
        <v>524227.837</v>
      </c>
      <c r="F26" s="331">
        <v>8.4558525431344206E-2</v>
      </c>
      <c r="G26" s="332"/>
      <c r="H26" s="331">
        <v>1.9081512453143601E-2</v>
      </c>
      <c r="I26" s="331">
        <v>3.9019223362171562E-2</v>
      </c>
      <c r="K26" s="246"/>
      <c r="P26"/>
    </row>
    <row r="27" spans="2:18" s="130" customFormat="1" ht="17.149999999999999" customHeight="1">
      <c r="B27" s="246" t="s">
        <v>161</v>
      </c>
      <c r="C27" s="247">
        <v>347390.57</v>
      </c>
      <c r="D27" s="51">
        <v>4.8594752767908846E-2</v>
      </c>
      <c r="E27" s="247">
        <v>417570.46299999999</v>
      </c>
      <c r="F27" s="51">
        <v>6.7354573952095695E-2</v>
      </c>
      <c r="G27" s="94"/>
      <c r="H27" s="51">
        <v>-0.16806718678279686</v>
      </c>
      <c r="I27" s="51">
        <v>-4.3368010806699164E-3</v>
      </c>
      <c r="K27" s="246"/>
      <c r="P27"/>
    </row>
    <row r="28" spans="2:18" s="130" customFormat="1" ht="17.149999999999999" customHeight="1">
      <c r="B28" s="246" t="s">
        <v>48</v>
      </c>
      <c r="C28" s="247">
        <v>4117.2619999999997</v>
      </c>
      <c r="D28" s="51">
        <v>5.7594346608402726E-4</v>
      </c>
      <c r="E28" s="247">
        <v>4711.6580000000004</v>
      </c>
      <c r="F28" s="51">
        <v>7.5999560629359786E-4</v>
      </c>
      <c r="G28" s="94"/>
      <c r="H28" s="51">
        <v>-0.12615431765208773</v>
      </c>
      <c r="I28" s="51">
        <v>4.5090548571789624E-2</v>
      </c>
      <c r="K28" s="246"/>
      <c r="P28"/>
    </row>
    <row r="29" spans="2:18" s="130" customFormat="1" ht="17.149999999999999" customHeight="1">
      <c r="B29" s="246" t="s">
        <v>46</v>
      </c>
      <c r="C29" s="247">
        <v>32260.059000000001</v>
      </c>
      <c r="D29" s="51">
        <v>4.5127004782632776E-3</v>
      </c>
      <c r="E29" s="247">
        <v>50181.457999999999</v>
      </c>
      <c r="F29" s="51">
        <v>8.094324247941322E-3</v>
      </c>
      <c r="G29" s="94"/>
      <c r="H29" s="51">
        <v>-0.35713189122563949</v>
      </c>
      <c r="I29" s="51">
        <v>-0.23058845979533804</v>
      </c>
      <c r="K29" s="246"/>
      <c r="P29"/>
    </row>
    <row r="30" spans="2:18" s="130" customFormat="1" ht="17.149999999999999" customHeight="1">
      <c r="B30" s="246" t="s">
        <v>49</v>
      </c>
      <c r="C30" s="247">
        <v>-614.904</v>
      </c>
      <c r="D30" s="51">
        <v>-8.6015886545216872E-5</v>
      </c>
      <c r="E30" s="247">
        <v>4623.0990000000002</v>
      </c>
      <c r="F30" s="51">
        <v>7.4571094240293457E-4</v>
      </c>
      <c r="G30" s="94"/>
      <c r="H30" s="51">
        <v>-1.1330068856409954</v>
      </c>
      <c r="I30" s="51">
        <v>-1.1608932086687265</v>
      </c>
      <c r="K30" s="246"/>
      <c r="P30"/>
    </row>
    <row r="31" spans="2:18" s="130" customFormat="1" ht="17.149999999999999" customHeight="1">
      <c r="B31" s="246" t="s">
        <v>101</v>
      </c>
      <c r="C31" s="247">
        <v>-1358.2429999999999</v>
      </c>
      <c r="D31" s="51">
        <v>-1.8999791152575848E-4</v>
      </c>
      <c r="E31" s="247">
        <v>-1826.4690000000001</v>
      </c>
      <c r="F31" s="51">
        <v>-2.9461145419117037E-4</v>
      </c>
      <c r="G31" s="94"/>
      <c r="H31" s="51">
        <v>-0.25635584288591817</v>
      </c>
      <c r="I31" s="51">
        <v>-0.10127861949563999</v>
      </c>
      <c r="K31" s="246"/>
      <c r="P31"/>
    </row>
    <row r="32" spans="2:18">
      <c r="B32" s="329" t="s">
        <v>19</v>
      </c>
      <c r="C32" s="330">
        <v>381794.74400000001</v>
      </c>
      <c r="D32" s="331">
        <v>5.3407382914185175E-2</v>
      </c>
      <c r="E32" s="330">
        <v>475260.20899999997</v>
      </c>
      <c r="F32" s="331">
        <v>7.6659993294542386E-2</v>
      </c>
      <c r="G32" s="332"/>
      <c r="H32" s="331">
        <v>-0.19666166708267385</v>
      </c>
      <c r="I32" s="331">
        <v>-3.8642850233180481E-2</v>
      </c>
      <c r="K32" s="246"/>
      <c r="L32" s="130"/>
      <c r="M32" s="130"/>
      <c r="N32" s="130"/>
      <c r="O32" s="130"/>
      <c r="Q32" s="130"/>
      <c r="R32" s="130"/>
    </row>
    <row r="33" spans="2:11">
      <c r="B33" s="249" t="s">
        <v>54</v>
      </c>
      <c r="C33" s="108">
        <f>+C32+C26+C22+C20+C17+C11</f>
        <v>7148725.9470000006</v>
      </c>
      <c r="D33" s="250">
        <f t="shared" ref="D33" si="0">+D32+D26+D22+D20+D17+D11</f>
        <v>1</v>
      </c>
      <c r="E33" s="108">
        <f>+E32+E26+E20+E17+E11</f>
        <v>6199585.841</v>
      </c>
      <c r="F33" s="116">
        <f>+F32+F26+F20+F17+F11</f>
        <v>1</v>
      </c>
      <c r="H33" s="251">
        <f>+C33/E33-1</f>
        <v>0.15309734074863668</v>
      </c>
      <c r="I33" s="251" t="s">
        <v>73</v>
      </c>
      <c r="K33" s="246"/>
    </row>
    <row r="34" spans="2:11">
      <c r="K34" s="246"/>
    </row>
    <row r="35" spans="2:11">
      <c r="K35" s="246"/>
    </row>
    <row r="36" spans="2:11">
      <c r="K36" s="246"/>
    </row>
    <row r="37" spans="2:11">
      <c r="K37" s="246"/>
    </row>
    <row r="38" spans="2:11">
      <c r="K38" s="246"/>
    </row>
    <row r="39" spans="2:11">
      <c r="K39" s="246"/>
    </row>
    <row r="40" spans="2:11">
      <c r="K40" s="246"/>
    </row>
    <row r="41" spans="2:11">
      <c r="K41" s="246"/>
    </row>
    <row r="42" spans="2:11">
      <c r="K42" s="246"/>
    </row>
    <row r="43" spans="2:11">
      <c r="K43" s="246"/>
    </row>
    <row r="44" spans="2:11">
      <c r="K44" s="246"/>
    </row>
    <row r="45" spans="2:11">
      <c r="K45" s="246"/>
    </row>
    <row r="46" spans="2:11">
      <c r="K46" s="246"/>
    </row>
    <row r="47" spans="2:11">
      <c r="K47" s="246"/>
    </row>
    <row r="48" spans="2:11">
      <c r="K48" s="246"/>
    </row>
    <row r="49" spans="11:11">
      <c r="K49" s="246"/>
    </row>
    <row r="50" spans="11:11">
      <c r="K50" s="246"/>
    </row>
    <row r="51" spans="11:11">
      <c r="K51" s="246"/>
    </row>
    <row r="52" spans="11:11">
      <c r="K52" s="246"/>
    </row>
    <row r="53" spans="11:11">
      <c r="K53" s="246"/>
    </row>
    <row r="54" spans="11:11">
      <c r="K54" s="246"/>
    </row>
    <row r="55" spans="11:11">
      <c r="K55" s="246"/>
    </row>
    <row r="56" spans="11:11">
      <c r="K56" s="246"/>
    </row>
    <row r="57" spans="11:11">
      <c r="K57" s="246"/>
    </row>
  </sheetData>
  <mergeCells count="8">
    <mergeCell ref="L4:M4"/>
    <mergeCell ref="N4:O4"/>
    <mergeCell ref="Q4:R4"/>
    <mergeCell ref="B4:B5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6"/>
  <sheetViews>
    <sheetView showGridLines="0" topLeftCell="C1" zoomScaleNormal="100" workbookViewId="0">
      <selection activeCell="I15" sqref="I15"/>
    </sheetView>
  </sheetViews>
  <sheetFormatPr baseColWidth="10" defaultColWidth="11.453125" defaultRowHeight="14.5"/>
  <cols>
    <col min="1" max="1" width="1.26953125" style="94" customWidth="1"/>
    <col min="2" max="2" width="17.54296875" style="94" customWidth="1"/>
    <col min="3" max="4" width="13.453125" style="94" bestFit="1" customWidth="1"/>
    <col min="5" max="5" width="10.54296875" style="94" customWidth="1"/>
    <col min="6" max="6" width="0.81640625" customWidth="1"/>
    <col min="7" max="8" width="12.26953125" style="94" bestFit="1" customWidth="1"/>
    <col min="9" max="9" width="9.7265625" style="94" customWidth="1"/>
    <col min="10" max="10" width="0.81640625" customWidth="1"/>
    <col min="11" max="12" width="12.26953125" style="94" bestFit="1" customWidth="1"/>
    <col min="13" max="13" width="7.26953125" style="94" customWidth="1"/>
    <col min="14" max="16384" width="11.453125" style="94"/>
  </cols>
  <sheetData>
    <row r="1" spans="2:13" ht="6.75" customHeight="1"/>
    <row r="2" spans="2:13" ht="23.5">
      <c r="B2" s="294" t="s">
        <v>167</v>
      </c>
      <c r="C2" s="274"/>
    </row>
    <row r="4" spans="2:13" ht="18" customHeight="1">
      <c r="B4" s="275"/>
      <c r="C4" s="384" t="s">
        <v>168</v>
      </c>
      <c r="D4" s="384"/>
      <c r="E4" s="384"/>
      <c r="F4" s="298"/>
      <c r="G4" s="384" t="s">
        <v>169</v>
      </c>
      <c r="H4" s="384"/>
      <c r="I4" s="384"/>
      <c r="J4" s="298"/>
      <c r="K4" s="384" t="s">
        <v>170</v>
      </c>
      <c r="L4" s="384"/>
      <c r="M4" s="384"/>
    </row>
    <row r="5" spans="2:13" ht="18" customHeight="1">
      <c r="B5" s="276"/>
      <c r="C5" s="277">
        <f>+'Balance Sheet'!C6</f>
        <v>45078</v>
      </c>
      <c r="D5" s="277">
        <f>+'Balance Sheet'!D6</f>
        <v>44896</v>
      </c>
      <c r="E5" s="277" t="s">
        <v>1</v>
      </c>
      <c r="G5" s="277">
        <f>+C5</f>
        <v>45078</v>
      </c>
      <c r="H5" s="277">
        <f>+D5</f>
        <v>44896</v>
      </c>
      <c r="I5" s="277" t="s">
        <v>1</v>
      </c>
      <c r="K5" s="277">
        <f>+G5</f>
        <v>45078</v>
      </c>
      <c r="L5" s="277">
        <f>+H5</f>
        <v>44896</v>
      </c>
      <c r="M5" s="278" t="s">
        <v>1</v>
      </c>
    </row>
    <row r="6" spans="2:13" ht="18" customHeight="1">
      <c r="B6" s="279" t="s">
        <v>15</v>
      </c>
      <c r="C6" s="280">
        <v>6024802.6220000004</v>
      </c>
      <c r="D6" s="280">
        <v>6168247.1009999998</v>
      </c>
      <c r="E6" s="281">
        <v>-2.3255306840211376E-2</v>
      </c>
      <c r="G6" s="280">
        <v>5483367.7510000002</v>
      </c>
      <c r="H6" s="280">
        <v>5677809.284</v>
      </c>
      <c r="I6" s="281">
        <v>-3.4245872531846744E-2</v>
      </c>
      <c r="K6" s="280">
        <v>1048194.4570000001</v>
      </c>
      <c r="L6" s="280">
        <v>1050675.0090000001</v>
      </c>
      <c r="M6" s="281">
        <v>-2.3609127263443108E-3</v>
      </c>
    </row>
    <row r="7" spans="2:13" ht="18" customHeight="1">
      <c r="B7" s="279" t="s">
        <v>16</v>
      </c>
      <c r="C7" s="280">
        <v>1644461.7150000001</v>
      </c>
      <c r="D7" s="280">
        <v>1843240.452</v>
      </c>
      <c r="E7" s="281">
        <v>-0.1078420000951672</v>
      </c>
      <c r="G7" s="280">
        <v>705719.50300000003</v>
      </c>
      <c r="H7" s="280">
        <v>832156.7</v>
      </c>
      <c r="I7" s="281">
        <v>-0.15193916842825383</v>
      </c>
      <c r="K7" s="280">
        <v>1009887.302</v>
      </c>
      <c r="L7" s="280">
        <v>1076107.825</v>
      </c>
      <c r="M7" s="281">
        <v>-6.1537070413924311E-2</v>
      </c>
    </row>
    <row r="8" spans="2:13" ht="18" customHeight="1">
      <c r="B8" s="95" t="s">
        <v>157</v>
      </c>
      <c r="C8" s="280">
        <v>1443727.1059999999</v>
      </c>
      <c r="D8" s="280">
        <v>1535281.5419999999</v>
      </c>
      <c r="E8" s="281">
        <v>-5.9633646009143559E-2</v>
      </c>
      <c r="G8" s="280">
        <v>1105557.9380000001</v>
      </c>
      <c r="H8" s="280">
        <v>1173947.044</v>
      </c>
      <c r="I8" s="281">
        <v>-5.8255699309039621E-2</v>
      </c>
      <c r="K8" s="280">
        <v>47377.021999999997</v>
      </c>
      <c r="L8" s="280">
        <v>38716.216999999997</v>
      </c>
      <c r="M8" s="281">
        <v>0.22369967086402065</v>
      </c>
    </row>
    <row r="9" spans="2:13" ht="18" customHeight="1">
      <c r="B9" s="279" t="s">
        <v>39</v>
      </c>
      <c r="C9" s="280">
        <v>1265064.611</v>
      </c>
      <c r="D9" s="280">
        <v>1179425.7279999999</v>
      </c>
      <c r="E9" s="281">
        <v>7.2610662093340439E-2</v>
      </c>
      <c r="G9" s="280">
        <v>876517.16799999995</v>
      </c>
      <c r="H9" s="280">
        <v>758232.05599999998</v>
      </c>
      <c r="I9" s="281">
        <v>0.15600120182732025</v>
      </c>
      <c r="K9" s="280">
        <v>380836.83199999999</v>
      </c>
      <c r="L9" s="280">
        <v>413755.97</v>
      </c>
      <c r="M9" s="281">
        <v>-7.9561723302747689E-2</v>
      </c>
    </row>
    <row r="10" spans="2:13" ht="18" customHeight="1">
      <c r="B10" s="279" t="s">
        <v>40</v>
      </c>
      <c r="C10" s="280">
        <v>1331712.4180000001</v>
      </c>
      <c r="D10" s="280">
        <v>1405441.233</v>
      </c>
      <c r="E10" s="281">
        <v>-5.2459550259971621E-2</v>
      </c>
      <c r="G10" s="280">
        <v>374512.86099999998</v>
      </c>
      <c r="H10" s="280">
        <v>434260.1</v>
      </c>
      <c r="I10" s="281">
        <v>-0.13758399401648924</v>
      </c>
      <c r="K10" s="280">
        <v>802009.05299999996</v>
      </c>
      <c r="L10" s="280">
        <v>819375.06400000001</v>
      </c>
      <c r="M10" s="281">
        <v>-2.1194214667972888E-2</v>
      </c>
    </row>
    <row r="11" spans="2:13" ht="18" customHeight="1">
      <c r="B11" s="279" t="s">
        <v>19</v>
      </c>
      <c r="C11" s="280">
        <v>1214666.5889999999</v>
      </c>
      <c r="D11" s="280">
        <v>1174036.9350000001</v>
      </c>
      <c r="E11" s="281">
        <v>3.4606793695123317E-2</v>
      </c>
      <c r="G11" s="280">
        <v>205226.32199999999</v>
      </c>
      <c r="H11" s="280">
        <v>215975.22</v>
      </c>
      <c r="I11" s="281">
        <v>-4.976912629143293E-2</v>
      </c>
      <c r="K11" s="280">
        <v>904818.76199999999</v>
      </c>
      <c r="L11" s="280">
        <v>848171.33499999996</v>
      </c>
      <c r="M11" s="281">
        <v>6.6787716894488147E-2</v>
      </c>
    </row>
    <row r="12" spans="2:13" ht="18" customHeight="1">
      <c r="B12" s="95" t="s">
        <v>74</v>
      </c>
      <c r="C12" s="280">
        <v>40170.434999999998</v>
      </c>
      <c r="D12" s="280">
        <v>34526.800000000003</v>
      </c>
      <c r="E12" s="281">
        <v>0.16345664816895855</v>
      </c>
      <c r="G12" s="280">
        <v>2455.299</v>
      </c>
      <c r="H12" s="280">
        <v>1601.9849999999999</v>
      </c>
      <c r="I12" s="281">
        <v>0.53266041816870957</v>
      </c>
      <c r="K12" s="280">
        <v>18125.225999999999</v>
      </c>
      <c r="L12" s="280">
        <v>-584.01800000000003</v>
      </c>
      <c r="M12" s="281" t="s">
        <v>72</v>
      </c>
    </row>
    <row r="13" spans="2:13" ht="18" customHeight="1">
      <c r="B13" s="295" t="s">
        <v>75</v>
      </c>
      <c r="C13" s="296">
        <f>+SUM(C6:C12)</f>
        <v>12964605.495999999</v>
      </c>
      <c r="D13" s="296">
        <f>+SUM(D6:D12)</f>
        <v>13340199.790999999</v>
      </c>
      <c r="E13" s="297">
        <f>+C13/D13-1</f>
        <v>-2.8155072703888284E-2</v>
      </c>
      <c r="F13" s="298"/>
      <c r="G13" s="296">
        <f>+SUM(G6:G12)</f>
        <v>8753356.842000002</v>
      </c>
      <c r="H13" s="296">
        <f>+SUM(H6:H12)</f>
        <v>9093982.3890000004</v>
      </c>
      <c r="I13" s="297">
        <f>+G13/H13-1</f>
        <v>-3.7456147640225868E-2</v>
      </c>
      <c r="J13" s="298"/>
      <c r="K13" s="296">
        <f>+SUM(K6:K12)</f>
        <v>4211248.6540000001</v>
      </c>
      <c r="L13" s="296">
        <f>+SUM(L6:L12)</f>
        <v>4246217.4019999998</v>
      </c>
      <c r="M13" s="297">
        <f>+K13/L13-1</f>
        <v>-8.235270286332752E-3</v>
      </c>
    </row>
    <row r="16" spans="2:13">
      <c r="K16" s="358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Fin. Stat.</vt:lpstr>
      <vt:lpstr>Fin. Stat. Q</vt:lpstr>
      <vt:lpstr>Fin. Stat. YTD</vt:lpstr>
      <vt:lpstr>By Unit</vt:lpstr>
      <vt:lpstr>P&amp;L by Country</vt:lpstr>
      <vt:lpstr>P&amp;L by Country YTD</vt:lpstr>
      <vt:lpstr>Balance Sheet by Country</vt:lpstr>
      <vt:lpstr>Cash Flow</vt:lpstr>
      <vt:lpstr>Balance Sheet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2023-08-17T20:37:05Z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